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60" windowWidth="15135" windowHeight="9060" firstSheet="12" activeTab="12"/>
  </bookViews>
  <sheets>
    <sheet name="CHIỀU18-5)" sheetId="12" state="hidden" r:id="rId1"/>
    <sheet name="chiều 8-6" sheetId="13" state="hidden" r:id="rId2"/>
    <sheet name="SÁNG 15-6 " sheetId="16" state="hidden" r:id="rId3"/>
    <sheet name="SÁNG 29-6" sheetId="17" state="hidden" r:id="rId4"/>
    <sheet name="CHIỀU" sheetId="19" state="hidden" r:id="rId5"/>
    <sheet name="chiều 18-1" sheetId="21" state="hidden" r:id="rId6"/>
    <sheet name="SÁNG 29-6 (4)" sheetId="22" state="hidden" r:id="rId7"/>
    <sheet name="Sheet1" sheetId="9" state="hidden" r:id="rId8"/>
    <sheet name="Sheet2" sheetId="14" state="hidden" r:id="rId9"/>
    <sheet name="Sheet3" sheetId="15" state="hidden" r:id="rId10"/>
    <sheet name="Sheet4" sheetId="23" state="hidden" r:id="rId11"/>
    <sheet name="SÁNG 29-6 (5)" sheetId="25" state="hidden" r:id="rId12"/>
    <sheet name="Sáng 29-3" sheetId="27" r:id="rId13"/>
    <sheet name="Chiều 29-3" sheetId="28" r:id="rId14"/>
    <sheet name="Sheet5" sheetId="26" r:id="rId15"/>
  </sheets>
  <calcPr calcId="144525"/>
</workbook>
</file>

<file path=xl/calcChain.xml><?xml version="1.0" encoding="utf-8"?>
<calcChain xmlns="http://schemas.openxmlformats.org/spreadsheetml/2006/main">
  <c r="L88" i="25" l="1"/>
  <c r="K88" i="25"/>
  <c r="J88" i="25"/>
  <c r="I88" i="25"/>
  <c r="H88" i="25"/>
  <c r="G88" i="25"/>
  <c r="F88" i="25"/>
  <c r="E88" i="25"/>
  <c r="D88" i="25"/>
  <c r="C88" i="25"/>
  <c r="AV80" i="25"/>
  <c r="AV79" i="25"/>
  <c r="AV78" i="25"/>
  <c r="BS76" i="25"/>
  <c r="AT62" i="25"/>
  <c r="AS62" i="25"/>
  <c r="AU62" i="25" s="1"/>
  <c r="AQ62" i="25"/>
  <c r="AP62" i="25"/>
  <c r="AR62" i="25" s="1"/>
  <c r="AN62" i="25"/>
  <c r="AM62" i="25"/>
  <c r="AO62" i="25" s="1"/>
  <c r="AT61" i="25"/>
  <c r="AS61" i="25"/>
  <c r="AU61" i="25" s="1"/>
  <c r="AQ61" i="25"/>
  <c r="AP61" i="25"/>
  <c r="AR61" i="25" s="1"/>
  <c r="AN61" i="25"/>
  <c r="AM61" i="25"/>
  <c r="AO61" i="25" s="1"/>
  <c r="AK61" i="25"/>
  <c r="AJ61" i="25"/>
  <c r="AL61" i="25" s="1"/>
  <c r="AH61" i="25"/>
  <c r="AG61" i="25"/>
  <c r="AI61" i="25" s="1"/>
  <c r="AE61" i="25"/>
  <c r="AD61" i="25"/>
  <c r="AF61" i="25" s="1"/>
  <c r="AB61" i="25"/>
  <c r="AA61" i="25"/>
  <c r="AC61" i="25" s="1"/>
  <c r="Y61" i="25"/>
  <c r="X61" i="25"/>
  <c r="Z61" i="25" s="1"/>
  <c r="AT60" i="25"/>
  <c r="AS60" i="25"/>
  <c r="AU60" i="25" s="1"/>
  <c r="AQ60" i="25"/>
  <c r="AP60" i="25"/>
  <c r="AR60" i="25" s="1"/>
  <c r="AN60" i="25"/>
  <c r="AM60" i="25"/>
  <c r="AO60" i="25" s="1"/>
  <c r="AK60" i="25"/>
  <c r="AJ60" i="25"/>
  <c r="AL60" i="25" s="1"/>
  <c r="AH60" i="25"/>
  <c r="AG60" i="25"/>
  <c r="AI60" i="25" s="1"/>
  <c r="AE60" i="25"/>
  <c r="AD60" i="25"/>
  <c r="AF60" i="25" s="1"/>
  <c r="AB60" i="25"/>
  <c r="AA60" i="25"/>
  <c r="AC60" i="25" s="1"/>
  <c r="Y60" i="25"/>
  <c r="X60" i="25"/>
  <c r="Z60" i="25" s="1"/>
  <c r="V60" i="25"/>
  <c r="U60" i="25"/>
  <c r="W60" i="25" s="1"/>
  <c r="S60" i="25"/>
  <c r="R60" i="25"/>
  <c r="T60" i="25" s="1"/>
  <c r="P60" i="25"/>
  <c r="O60" i="25"/>
  <c r="Q60" i="25" s="1"/>
  <c r="M60" i="25"/>
  <c r="L60" i="25"/>
  <c r="N60" i="25" s="1"/>
  <c r="J60" i="25"/>
  <c r="I60" i="25"/>
  <c r="K60" i="25" s="1"/>
  <c r="G60" i="25"/>
  <c r="F60" i="25"/>
  <c r="H60" i="25" s="1"/>
  <c r="D60" i="25"/>
  <c r="C60" i="25"/>
  <c r="E60" i="25" s="1"/>
  <c r="AT59" i="25"/>
  <c r="AS59" i="25"/>
  <c r="AU59" i="25" s="1"/>
  <c r="AQ59" i="25"/>
  <c r="AP59" i="25"/>
  <c r="AR59" i="25" s="1"/>
  <c r="AN59" i="25"/>
  <c r="AM59" i="25"/>
  <c r="AO59" i="25" s="1"/>
  <c r="AK59" i="25"/>
  <c r="AJ59" i="25"/>
  <c r="AL59" i="25" s="1"/>
  <c r="AH59" i="25"/>
  <c r="AG59" i="25"/>
  <c r="AI59" i="25" s="1"/>
  <c r="AE59" i="25"/>
  <c r="AD59" i="25"/>
  <c r="AF59" i="25" s="1"/>
  <c r="AB59" i="25"/>
  <c r="AA59" i="25"/>
  <c r="AC59" i="25" s="1"/>
  <c r="Y59" i="25"/>
  <c r="X59" i="25"/>
  <c r="Z59" i="25" s="1"/>
  <c r="V59" i="25"/>
  <c r="U59" i="25"/>
  <c r="W59" i="25" s="1"/>
  <c r="S59" i="25"/>
  <c r="R59" i="25"/>
  <c r="T59" i="25" s="1"/>
  <c r="P59" i="25"/>
  <c r="O59" i="25"/>
  <c r="Q59" i="25" s="1"/>
  <c r="M59" i="25"/>
  <c r="L59" i="25"/>
  <c r="N59" i="25" s="1"/>
  <c r="J59" i="25"/>
  <c r="I59" i="25"/>
  <c r="K59" i="25" s="1"/>
  <c r="G59" i="25"/>
  <c r="F59" i="25"/>
  <c r="H59" i="25" s="1"/>
  <c r="D59" i="25"/>
  <c r="C59" i="25"/>
  <c r="E59" i="25" s="1"/>
  <c r="AT58" i="25"/>
  <c r="AS58" i="25"/>
  <c r="AU58" i="25" s="1"/>
  <c r="AQ58" i="25"/>
  <c r="AP58" i="25"/>
  <c r="AR58" i="25" s="1"/>
  <c r="AN58" i="25"/>
  <c r="AM58" i="25"/>
  <c r="AO58" i="25" s="1"/>
  <c r="AK58" i="25"/>
  <c r="AJ58" i="25"/>
  <c r="AL58" i="25" s="1"/>
  <c r="AH58" i="25"/>
  <c r="AG58" i="25"/>
  <c r="AI58" i="25" s="1"/>
  <c r="AE58" i="25"/>
  <c r="AD58" i="25"/>
  <c r="AF58" i="25" s="1"/>
  <c r="AB58" i="25"/>
  <c r="AA58" i="25"/>
  <c r="AC58" i="25" s="1"/>
  <c r="Y58" i="25"/>
  <c r="X58" i="25"/>
  <c r="Z58" i="25" s="1"/>
  <c r="V58" i="25"/>
  <c r="U58" i="25"/>
  <c r="W58" i="25" s="1"/>
  <c r="S58" i="25"/>
  <c r="R58" i="25"/>
  <c r="T58" i="25" s="1"/>
  <c r="P58" i="25"/>
  <c r="O58" i="25"/>
  <c r="Q58" i="25" s="1"/>
  <c r="M58" i="25"/>
  <c r="L58" i="25"/>
  <c r="N58" i="25" s="1"/>
  <c r="J58" i="25"/>
  <c r="I58" i="25"/>
  <c r="K58" i="25" s="1"/>
  <c r="G58" i="25"/>
  <c r="F58" i="25"/>
  <c r="H58" i="25" s="1"/>
  <c r="D58" i="25"/>
  <c r="C58" i="25"/>
  <c r="E58" i="25" s="1"/>
  <c r="AT57" i="25"/>
  <c r="AS57" i="25"/>
  <c r="AU57" i="25" s="1"/>
  <c r="AQ57" i="25"/>
  <c r="AP57" i="25"/>
  <c r="AR57" i="25" s="1"/>
  <c r="AN57" i="25"/>
  <c r="AM57" i="25"/>
  <c r="AO57" i="25" s="1"/>
  <c r="AK57" i="25"/>
  <c r="AJ57" i="25"/>
  <c r="AL57" i="25" s="1"/>
  <c r="AH57" i="25"/>
  <c r="AG57" i="25"/>
  <c r="AI57" i="25" s="1"/>
  <c r="AE57" i="25"/>
  <c r="AD57" i="25"/>
  <c r="AF57" i="25" s="1"/>
  <c r="AB57" i="25"/>
  <c r="AA57" i="25"/>
  <c r="AC57" i="25" s="1"/>
  <c r="Y57" i="25"/>
  <c r="X57" i="25"/>
  <c r="Z57" i="25" s="1"/>
  <c r="V57" i="25"/>
  <c r="U57" i="25"/>
  <c r="W57" i="25" s="1"/>
  <c r="S57" i="25"/>
  <c r="R57" i="25"/>
  <c r="T57" i="25" s="1"/>
  <c r="P57" i="25"/>
  <c r="O57" i="25"/>
  <c r="Q57" i="25" s="1"/>
  <c r="M57" i="25"/>
  <c r="L57" i="25"/>
  <c r="N57" i="25" s="1"/>
  <c r="J57" i="25"/>
  <c r="I57" i="25"/>
  <c r="K57" i="25" s="1"/>
  <c r="G57" i="25"/>
  <c r="F57" i="25"/>
  <c r="H57" i="25" s="1"/>
  <c r="D57" i="25"/>
  <c r="C57" i="25"/>
  <c r="E57" i="25" s="1"/>
  <c r="AT56" i="25"/>
  <c r="AS56" i="25"/>
  <c r="AU56" i="25" s="1"/>
  <c r="AQ56" i="25"/>
  <c r="AP56" i="25"/>
  <c r="AR56" i="25" s="1"/>
  <c r="AN56" i="25"/>
  <c r="AM56" i="25"/>
  <c r="AO56" i="25" s="1"/>
  <c r="AK56" i="25"/>
  <c r="AJ56" i="25"/>
  <c r="AL56" i="25" s="1"/>
  <c r="AH56" i="25"/>
  <c r="AG56" i="25"/>
  <c r="AI56" i="25" s="1"/>
  <c r="AE56" i="25"/>
  <c r="AD56" i="25"/>
  <c r="AF56" i="25" s="1"/>
  <c r="AB56" i="25"/>
  <c r="AA56" i="25"/>
  <c r="AC56" i="25" s="1"/>
  <c r="Y56" i="25"/>
  <c r="X56" i="25"/>
  <c r="Z56" i="25" s="1"/>
  <c r="V56" i="25"/>
  <c r="U56" i="25"/>
  <c r="W56" i="25" s="1"/>
  <c r="S56" i="25"/>
  <c r="R56" i="25"/>
  <c r="T56" i="25" s="1"/>
  <c r="P56" i="25"/>
  <c r="O56" i="25"/>
  <c r="Q56" i="25" s="1"/>
  <c r="M56" i="25"/>
  <c r="L56" i="25"/>
  <c r="N56" i="25" s="1"/>
  <c r="J56" i="25"/>
  <c r="I56" i="25"/>
  <c r="K56" i="25" s="1"/>
  <c r="G56" i="25"/>
  <c r="F56" i="25"/>
  <c r="H56" i="25" s="1"/>
  <c r="D56" i="25"/>
  <c r="C56" i="25"/>
  <c r="E56" i="25" s="1"/>
  <c r="AT55" i="25"/>
  <c r="AS55" i="25"/>
  <c r="AU55" i="25" s="1"/>
  <c r="AQ55" i="25"/>
  <c r="AP55" i="25"/>
  <c r="AR55" i="25" s="1"/>
  <c r="AN55" i="25"/>
  <c r="AM55" i="25"/>
  <c r="AO55" i="25" s="1"/>
  <c r="AK55" i="25"/>
  <c r="AJ55" i="25"/>
  <c r="AL55" i="25" s="1"/>
  <c r="AH55" i="25"/>
  <c r="AG55" i="25"/>
  <c r="AI55" i="25" s="1"/>
  <c r="AE55" i="25"/>
  <c r="AD55" i="25"/>
  <c r="AF55" i="25" s="1"/>
  <c r="AB55" i="25"/>
  <c r="AA55" i="25"/>
  <c r="AC55" i="25" s="1"/>
  <c r="Y55" i="25"/>
  <c r="X55" i="25"/>
  <c r="Z55" i="25" s="1"/>
  <c r="V55" i="25"/>
  <c r="U55" i="25"/>
  <c r="W55" i="25" s="1"/>
  <c r="S55" i="25"/>
  <c r="R55" i="25"/>
  <c r="T55" i="25" s="1"/>
  <c r="P55" i="25"/>
  <c r="O55" i="25"/>
  <c r="Q55" i="25" s="1"/>
  <c r="M55" i="25"/>
  <c r="L55" i="25"/>
  <c r="J55" i="25"/>
  <c r="I55" i="25"/>
  <c r="K55" i="25" s="1"/>
  <c r="G55" i="25"/>
  <c r="F55" i="25"/>
  <c r="H55" i="25" s="1"/>
  <c r="D55" i="25"/>
  <c r="C55" i="25"/>
  <c r="E55" i="25" s="1"/>
  <c r="AT54" i="25"/>
  <c r="AS54" i="25"/>
  <c r="AU54" i="25" s="1"/>
  <c r="AQ54" i="25"/>
  <c r="AP54" i="25"/>
  <c r="AR54" i="25" s="1"/>
  <c r="AN54" i="25"/>
  <c r="AM54" i="25"/>
  <c r="AO54" i="25" s="1"/>
  <c r="AK54" i="25"/>
  <c r="AJ54" i="25"/>
  <c r="AL54" i="25" s="1"/>
  <c r="AH54" i="25"/>
  <c r="AG54" i="25"/>
  <c r="AI54" i="25" s="1"/>
  <c r="AE54" i="25"/>
  <c r="AD54" i="25"/>
  <c r="AF54" i="25" s="1"/>
  <c r="AB54" i="25"/>
  <c r="AA54" i="25"/>
  <c r="AC54" i="25" s="1"/>
  <c r="Y54" i="25"/>
  <c r="X54" i="25"/>
  <c r="Z54" i="25" s="1"/>
  <c r="V54" i="25"/>
  <c r="U54" i="25"/>
  <c r="W54" i="25" s="1"/>
  <c r="S54" i="25"/>
  <c r="R54" i="25"/>
  <c r="T54" i="25" s="1"/>
  <c r="P54" i="25"/>
  <c r="O54" i="25"/>
  <c r="Q54" i="25" s="1"/>
  <c r="M54" i="25"/>
  <c r="L54" i="25"/>
  <c r="N54" i="25" s="1"/>
  <c r="J54" i="25"/>
  <c r="I54" i="25"/>
  <c r="K54" i="25" s="1"/>
  <c r="G54" i="25"/>
  <c r="F54" i="25"/>
  <c r="H54" i="25" s="1"/>
  <c r="D54" i="25"/>
  <c r="C54" i="25"/>
  <c r="E54" i="25" s="1"/>
  <c r="AT53" i="25"/>
  <c r="AS53" i="25"/>
  <c r="AU53" i="25" s="1"/>
  <c r="AQ53" i="25"/>
  <c r="AP53" i="25"/>
  <c r="AR53" i="25" s="1"/>
  <c r="AN53" i="25"/>
  <c r="AM53" i="25"/>
  <c r="AO53" i="25" s="1"/>
  <c r="AK53" i="25"/>
  <c r="AJ53" i="25"/>
  <c r="AL53" i="25" s="1"/>
  <c r="AH53" i="25"/>
  <c r="AG53" i="25"/>
  <c r="AI53" i="25" s="1"/>
  <c r="AE53" i="25"/>
  <c r="AD53" i="25"/>
  <c r="AF53" i="25" s="1"/>
  <c r="AB53" i="25"/>
  <c r="AA53" i="25"/>
  <c r="AC53" i="25" s="1"/>
  <c r="Y53" i="25"/>
  <c r="X53" i="25"/>
  <c r="Z53" i="25" s="1"/>
  <c r="V53" i="25"/>
  <c r="U53" i="25"/>
  <c r="W53" i="25" s="1"/>
  <c r="S53" i="25"/>
  <c r="R53" i="25"/>
  <c r="T53" i="25" s="1"/>
  <c r="P53" i="25"/>
  <c r="O53" i="25"/>
  <c r="Q53" i="25" s="1"/>
  <c r="M53" i="25"/>
  <c r="L53" i="25"/>
  <c r="N53" i="25" s="1"/>
  <c r="J53" i="25"/>
  <c r="I53" i="25"/>
  <c r="K53" i="25" s="1"/>
  <c r="G53" i="25"/>
  <c r="F53" i="25"/>
  <c r="H53" i="25" s="1"/>
  <c r="D53" i="25"/>
  <c r="C53" i="25"/>
  <c r="E53" i="25" s="1"/>
  <c r="AT52" i="25"/>
  <c r="AS52" i="25"/>
  <c r="AU52" i="25" s="1"/>
  <c r="AQ52" i="25"/>
  <c r="AP52" i="25"/>
  <c r="AR52" i="25" s="1"/>
  <c r="AN52" i="25"/>
  <c r="AM52" i="25"/>
  <c r="AO52" i="25" s="1"/>
  <c r="AK52" i="25"/>
  <c r="AJ52" i="25"/>
  <c r="AL52" i="25" s="1"/>
  <c r="AH52" i="25"/>
  <c r="AG52" i="25"/>
  <c r="AI52" i="25" s="1"/>
  <c r="AE52" i="25"/>
  <c r="AD52" i="25"/>
  <c r="AF52" i="25" s="1"/>
  <c r="AB52" i="25"/>
  <c r="AA52" i="25"/>
  <c r="AC52" i="25" s="1"/>
  <c r="Y52" i="25"/>
  <c r="X52" i="25"/>
  <c r="Z52" i="25" s="1"/>
  <c r="V52" i="25"/>
  <c r="U52" i="25"/>
  <c r="W52" i="25" s="1"/>
  <c r="S52" i="25"/>
  <c r="R52" i="25"/>
  <c r="T52" i="25" s="1"/>
  <c r="P52" i="25"/>
  <c r="O52" i="25"/>
  <c r="Q52" i="25" s="1"/>
  <c r="M52" i="25"/>
  <c r="L52" i="25"/>
  <c r="N52" i="25" s="1"/>
  <c r="J52" i="25"/>
  <c r="I52" i="25"/>
  <c r="K52" i="25" s="1"/>
  <c r="G52" i="25"/>
  <c r="F52" i="25"/>
  <c r="H52" i="25" s="1"/>
  <c r="D52" i="25"/>
  <c r="C52" i="25"/>
  <c r="E52" i="25" s="1"/>
  <c r="AT51" i="25"/>
  <c r="AS51" i="25"/>
  <c r="AU51" i="25" s="1"/>
  <c r="AQ51" i="25"/>
  <c r="AP51" i="25"/>
  <c r="AR51" i="25" s="1"/>
  <c r="AN51" i="25"/>
  <c r="AM51" i="25"/>
  <c r="AO51" i="25" s="1"/>
  <c r="AK51" i="25"/>
  <c r="AJ51" i="25"/>
  <c r="AL51" i="25" s="1"/>
  <c r="AH51" i="25"/>
  <c r="AG51" i="25"/>
  <c r="AI51" i="25" s="1"/>
  <c r="AE51" i="25"/>
  <c r="AD51" i="25"/>
  <c r="AF51" i="25" s="1"/>
  <c r="AB51" i="25"/>
  <c r="AA51" i="25"/>
  <c r="AC51" i="25" s="1"/>
  <c r="Y51" i="25"/>
  <c r="X51" i="25"/>
  <c r="Z51" i="25" s="1"/>
  <c r="V51" i="25"/>
  <c r="U51" i="25"/>
  <c r="W51" i="25" s="1"/>
  <c r="S51" i="25"/>
  <c r="R51" i="25"/>
  <c r="T51" i="25" s="1"/>
  <c r="P51" i="25"/>
  <c r="O51" i="25"/>
  <c r="Q51" i="25" s="1"/>
  <c r="M51" i="25"/>
  <c r="L51" i="25"/>
  <c r="N51" i="25" s="1"/>
  <c r="J51" i="25"/>
  <c r="I51" i="25"/>
  <c r="K51" i="25" s="1"/>
  <c r="G51" i="25"/>
  <c r="F51" i="25"/>
  <c r="H51" i="25" s="1"/>
  <c r="D51" i="25"/>
  <c r="C51" i="25"/>
  <c r="E51" i="25" s="1"/>
  <c r="AT50" i="25"/>
  <c r="AS50" i="25"/>
  <c r="AU50" i="25" s="1"/>
  <c r="AQ50" i="25"/>
  <c r="AP50" i="25"/>
  <c r="AR50" i="25" s="1"/>
  <c r="AN50" i="25"/>
  <c r="AM50" i="25"/>
  <c r="AO50" i="25" s="1"/>
  <c r="AK50" i="25"/>
  <c r="AJ50" i="25"/>
  <c r="AL50" i="25" s="1"/>
  <c r="AH50" i="25"/>
  <c r="AG50" i="25"/>
  <c r="AI50" i="25" s="1"/>
  <c r="AE50" i="25"/>
  <c r="AD50" i="25"/>
  <c r="AF50" i="25" s="1"/>
  <c r="AB50" i="25"/>
  <c r="AA50" i="25"/>
  <c r="AC50" i="25" s="1"/>
  <c r="Y50" i="25"/>
  <c r="X50" i="25"/>
  <c r="Z50" i="25" s="1"/>
  <c r="V50" i="25"/>
  <c r="U50" i="25"/>
  <c r="W50" i="25" s="1"/>
  <c r="S50" i="25"/>
  <c r="R50" i="25"/>
  <c r="T50" i="25" s="1"/>
  <c r="P50" i="25"/>
  <c r="O50" i="25"/>
  <c r="Q50" i="25" s="1"/>
  <c r="M50" i="25"/>
  <c r="L50" i="25"/>
  <c r="N50" i="25" s="1"/>
  <c r="J50" i="25"/>
  <c r="I50" i="25"/>
  <c r="K50" i="25" s="1"/>
  <c r="G50" i="25"/>
  <c r="F50" i="25"/>
  <c r="H50" i="25" s="1"/>
  <c r="D50" i="25"/>
  <c r="C50" i="25"/>
  <c r="E50" i="25" s="1"/>
  <c r="AT49" i="25"/>
  <c r="AS49" i="25"/>
  <c r="AU49" i="25" s="1"/>
  <c r="AQ49" i="25"/>
  <c r="AP49" i="25"/>
  <c r="AR49" i="25" s="1"/>
  <c r="AN49" i="25"/>
  <c r="AM49" i="25"/>
  <c r="AO49" i="25" s="1"/>
  <c r="AK49" i="25"/>
  <c r="AJ49" i="25"/>
  <c r="AL49" i="25" s="1"/>
  <c r="AH49" i="25"/>
  <c r="AG49" i="25"/>
  <c r="AI49" i="25" s="1"/>
  <c r="AE49" i="25"/>
  <c r="AD49" i="25"/>
  <c r="AF49" i="25" s="1"/>
  <c r="AB49" i="25"/>
  <c r="AA49" i="25"/>
  <c r="AC49" i="25" s="1"/>
  <c r="Y49" i="25"/>
  <c r="X49" i="25"/>
  <c r="Z49" i="25" s="1"/>
  <c r="V49" i="25"/>
  <c r="U49" i="25"/>
  <c r="W49" i="25" s="1"/>
  <c r="S49" i="25"/>
  <c r="R49" i="25"/>
  <c r="T49" i="25" s="1"/>
  <c r="P49" i="25"/>
  <c r="O49" i="25"/>
  <c r="Q49" i="25" s="1"/>
  <c r="M49" i="25"/>
  <c r="L49" i="25"/>
  <c r="N49" i="25" s="1"/>
  <c r="J49" i="25"/>
  <c r="I49" i="25"/>
  <c r="K49" i="25" s="1"/>
  <c r="G49" i="25"/>
  <c r="F49" i="25"/>
  <c r="H49" i="25" s="1"/>
  <c r="D49" i="25"/>
  <c r="C49" i="25"/>
  <c r="E49" i="25" s="1"/>
  <c r="AT48" i="25"/>
  <c r="AS48" i="25"/>
  <c r="AU48" i="25" s="1"/>
  <c r="AQ48" i="25"/>
  <c r="AP48" i="25"/>
  <c r="AR48" i="25" s="1"/>
  <c r="AN48" i="25"/>
  <c r="AM48" i="25"/>
  <c r="AO48" i="25" s="1"/>
  <c r="AK48" i="25"/>
  <c r="AJ48" i="25"/>
  <c r="AL48" i="25" s="1"/>
  <c r="AH48" i="25"/>
  <c r="AG48" i="25"/>
  <c r="AI48" i="25" s="1"/>
  <c r="AE48" i="25"/>
  <c r="AD48" i="25"/>
  <c r="AF48" i="25" s="1"/>
  <c r="AB48" i="25"/>
  <c r="AA48" i="25"/>
  <c r="AC48" i="25" s="1"/>
  <c r="Y48" i="25"/>
  <c r="X48" i="25"/>
  <c r="Z48" i="25" s="1"/>
  <c r="V48" i="25"/>
  <c r="U48" i="25"/>
  <c r="W48" i="25" s="1"/>
  <c r="S48" i="25"/>
  <c r="R48" i="25"/>
  <c r="T48" i="25" s="1"/>
  <c r="P48" i="25"/>
  <c r="O48" i="25"/>
  <c r="Q48" i="25" s="1"/>
  <c r="M48" i="25"/>
  <c r="L48" i="25"/>
  <c r="N48" i="25" s="1"/>
  <c r="J48" i="25"/>
  <c r="I48" i="25"/>
  <c r="K48" i="25" s="1"/>
  <c r="G48" i="25"/>
  <c r="F48" i="25"/>
  <c r="H48" i="25" s="1"/>
  <c r="D48" i="25"/>
  <c r="C48" i="25"/>
  <c r="E48" i="25" s="1"/>
  <c r="AT47" i="25"/>
  <c r="AU47" i="25" s="1"/>
  <c r="AQ47" i="25"/>
  <c r="AR47" i="25" s="1"/>
  <c r="AN47" i="25"/>
  <c r="AO47" i="25" s="1"/>
  <c r="AK47" i="25"/>
  <c r="AL47" i="25" s="1"/>
  <c r="AH47" i="25"/>
  <c r="AI47" i="25" s="1"/>
  <c r="AE47" i="25"/>
  <c r="AF47" i="25" s="1"/>
  <c r="AB47" i="25"/>
  <c r="AC47" i="25" s="1"/>
  <c r="Y47" i="25"/>
  <c r="Z47" i="25" s="1"/>
  <c r="V47" i="25"/>
  <c r="U47" i="25"/>
  <c r="W47" i="25" s="1"/>
  <c r="S47" i="25"/>
  <c r="R47" i="25"/>
  <c r="T47" i="25" s="1"/>
  <c r="P47" i="25"/>
  <c r="O47" i="25"/>
  <c r="Q47" i="25" s="1"/>
  <c r="M47" i="25"/>
  <c r="L47" i="25"/>
  <c r="N47" i="25" s="1"/>
  <c r="J47" i="25"/>
  <c r="I47" i="25"/>
  <c r="K47" i="25" s="1"/>
  <c r="G47" i="25"/>
  <c r="F47" i="25"/>
  <c r="H47" i="25" s="1"/>
  <c r="D47" i="25"/>
  <c r="C47" i="25"/>
  <c r="E47" i="25" s="1"/>
  <c r="AT46" i="25"/>
  <c r="AS46" i="25"/>
  <c r="AU46" i="25" s="1"/>
  <c r="AQ46" i="25"/>
  <c r="AP46" i="25"/>
  <c r="AR46" i="25" s="1"/>
  <c r="AN46" i="25"/>
  <c r="AM46" i="25"/>
  <c r="AO46" i="25" s="1"/>
  <c r="AK46" i="25"/>
  <c r="AJ46" i="25"/>
  <c r="AL46" i="25" s="1"/>
  <c r="AH46" i="25"/>
  <c r="AG46" i="25"/>
  <c r="AI46" i="25" s="1"/>
  <c r="AE46" i="25"/>
  <c r="AD46" i="25"/>
  <c r="AF46" i="25" s="1"/>
  <c r="AB46" i="25"/>
  <c r="AA46" i="25"/>
  <c r="AC46" i="25" s="1"/>
  <c r="Y46" i="25"/>
  <c r="X46" i="25"/>
  <c r="Z46" i="25" s="1"/>
  <c r="V46" i="25"/>
  <c r="U46" i="25"/>
  <c r="W46" i="25" s="1"/>
  <c r="S46" i="25"/>
  <c r="R46" i="25"/>
  <c r="T46" i="25" s="1"/>
  <c r="P46" i="25"/>
  <c r="O46" i="25"/>
  <c r="Q46" i="25" s="1"/>
  <c r="M46" i="25"/>
  <c r="L46" i="25"/>
  <c r="N46" i="25" s="1"/>
  <c r="J46" i="25"/>
  <c r="I46" i="25"/>
  <c r="K46" i="25" s="1"/>
  <c r="G46" i="25"/>
  <c r="F46" i="25"/>
  <c r="H46" i="25" s="1"/>
  <c r="D46" i="25"/>
  <c r="C46" i="25"/>
  <c r="E46" i="25" s="1"/>
  <c r="AT45" i="25"/>
  <c r="AU45" i="25" s="1"/>
  <c r="AQ45" i="25"/>
  <c r="AR45" i="25" s="1"/>
  <c r="AN45" i="25"/>
  <c r="AO45" i="25" s="1"/>
  <c r="AK45" i="25"/>
  <c r="AL45" i="25" s="1"/>
  <c r="AH45" i="25"/>
  <c r="AI45" i="25" s="1"/>
  <c r="AE45" i="25"/>
  <c r="AF45" i="25" s="1"/>
  <c r="AB45" i="25"/>
  <c r="AC45" i="25" s="1"/>
  <c r="Y45" i="25"/>
  <c r="Z45" i="25" s="1"/>
  <c r="V45" i="25"/>
  <c r="U45" i="25"/>
  <c r="W45" i="25" s="1"/>
  <c r="S45" i="25"/>
  <c r="R45" i="25"/>
  <c r="T45" i="25" s="1"/>
  <c r="P45" i="25"/>
  <c r="O45" i="25"/>
  <c r="Q45" i="25" s="1"/>
  <c r="M45" i="25"/>
  <c r="L45" i="25"/>
  <c r="N45" i="25" s="1"/>
  <c r="J45" i="25"/>
  <c r="I45" i="25"/>
  <c r="K45" i="25" s="1"/>
  <c r="G45" i="25"/>
  <c r="F45" i="25"/>
  <c r="H45" i="25" s="1"/>
  <c r="D45" i="25"/>
  <c r="C45" i="25"/>
  <c r="E45" i="25" s="1"/>
  <c r="AT44" i="25"/>
  <c r="AS44" i="25"/>
  <c r="AU44" i="25" s="1"/>
  <c r="AQ44" i="25"/>
  <c r="AP44" i="25"/>
  <c r="AR44" i="25" s="1"/>
  <c r="AN44" i="25"/>
  <c r="AM44" i="25"/>
  <c r="AO44" i="25" s="1"/>
  <c r="AK44" i="25"/>
  <c r="AJ44" i="25"/>
  <c r="AL44" i="25" s="1"/>
  <c r="AH44" i="25"/>
  <c r="AG44" i="25"/>
  <c r="AI44" i="25" s="1"/>
  <c r="AE44" i="25"/>
  <c r="AD44" i="25"/>
  <c r="AF44" i="25" s="1"/>
  <c r="AB44" i="25"/>
  <c r="AA44" i="25"/>
  <c r="AC44" i="25" s="1"/>
  <c r="Y44" i="25"/>
  <c r="X44" i="25"/>
  <c r="Z44" i="25" s="1"/>
  <c r="V44" i="25"/>
  <c r="U44" i="25"/>
  <c r="W44" i="25" s="1"/>
  <c r="S44" i="25"/>
  <c r="R44" i="25"/>
  <c r="T44" i="25" s="1"/>
  <c r="P44" i="25"/>
  <c r="O44" i="25"/>
  <c r="Q44" i="25" s="1"/>
  <c r="M44" i="25"/>
  <c r="L44" i="25"/>
  <c r="N44" i="25" s="1"/>
  <c r="J44" i="25"/>
  <c r="I44" i="25"/>
  <c r="K44" i="25" s="1"/>
  <c r="G44" i="25"/>
  <c r="F44" i="25"/>
  <c r="H44" i="25" s="1"/>
  <c r="D44" i="25"/>
  <c r="C44" i="25"/>
  <c r="E44" i="25" s="1"/>
  <c r="AT43" i="25"/>
  <c r="AU43" i="25" s="1"/>
  <c r="AQ43" i="25"/>
  <c r="AR43" i="25" s="1"/>
  <c r="AN43" i="25"/>
  <c r="AO43" i="25" s="1"/>
  <c r="AK43" i="25"/>
  <c r="AL43" i="25" s="1"/>
  <c r="AH43" i="25"/>
  <c r="AI43" i="25" s="1"/>
  <c r="AE43" i="25"/>
  <c r="AF43" i="25" s="1"/>
  <c r="AB43" i="25"/>
  <c r="AC43" i="25" s="1"/>
  <c r="Y43" i="25"/>
  <c r="Z43" i="25" s="1"/>
  <c r="V43" i="25"/>
  <c r="U43" i="25"/>
  <c r="W43" i="25" s="1"/>
  <c r="S43" i="25"/>
  <c r="R43" i="25"/>
  <c r="T43" i="25" s="1"/>
  <c r="P43" i="25"/>
  <c r="O43" i="25"/>
  <c r="Q43" i="25" s="1"/>
  <c r="M43" i="25"/>
  <c r="L43" i="25"/>
  <c r="N43" i="25" s="1"/>
  <c r="J43" i="25"/>
  <c r="I43" i="25"/>
  <c r="K43" i="25" s="1"/>
  <c r="G43" i="25"/>
  <c r="F43" i="25"/>
  <c r="H43" i="25" s="1"/>
  <c r="D43" i="25"/>
  <c r="C43" i="25"/>
  <c r="E43" i="25" s="1"/>
  <c r="AT42" i="25"/>
  <c r="AS42" i="25"/>
  <c r="AS63" i="25" s="1"/>
  <c r="AQ42" i="25"/>
  <c r="AP42" i="25"/>
  <c r="AP63" i="25" s="1"/>
  <c r="AN42" i="25"/>
  <c r="AM42" i="25"/>
  <c r="AM63" i="25" s="1"/>
  <c r="AK42" i="25"/>
  <c r="AJ42" i="25"/>
  <c r="AJ63" i="25" s="1"/>
  <c r="AH42" i="25"/>
  <c r="AG42" i="25"/>
  <c r="AG63" i="25" s="1"/>
  <c r="AE42" i="25"/>
  <c r="AD42" i="25"/>
  <c r="AD63" i="25" s="1"/>
  <c r="AB42" i="25"/>
  <c r="AA42" i="25"/>
  <c r="AA63" i="25" s="1"/>
  <c r="Y42" i="25"/>
  <c r="X42" i="25"/>
  <c r="X63" i="25" s="1"/>
  <c r="V42" i="25"/>
  <c r="V63" i="25" s="1"/>
  <c r="U42" i="25"/>
  <c r="U63" i="25" s="1"/>
  <c r="W63" i="25" s="1"/>
  <c r="S42" i="25"/>
  <c r="S63" i="25" s="1"/>
  <c r="R42" i="25"/>
  <c r="R63" i="25" s="1"/>
  <c r="P42" i="25"/>
  <c r="P63" i="25" s="1"/>
  <c r="O42" i="25"/>
  <c r="O63" i="25" s="1"/>
  <c r="Q63" i="25" s="1"/>
  <c r="M42" i="25"/>
  <c r="M63" i="25" s="1"/>
  <c r="L42" i="25"/>
  <c r="L63" i="25" s="1"/>
  <c r="J42" i="25"/>
  <c r="J63" i="25" s="1"/>
  <c r="I42" i="25"/>
  <c r="I63" i="25" s="1"/>
  <c r="K63" i="25" s="1"/>
  <c r="G42" i="25"/>
  <c r="G63" i="25" s="1"/>
  <c r="F42" i="25"/>
  <c r="F63" i="25" s="1"/>
  <c r="D42" i="25"/>
  <c r="D63" i="25" s="1"/>
  <c r="C42" i="25"/>
  <c r="C63" i="25" s="1"/>
  <c r="E63" i="25" s="1"/>
  <c r="BY40" i="25"/>
  <c r="BY76" i="25" s="1"/>
  <c r="BX40" i="25"/>
  <c r="BX76" i="25" s="1"/>
  <c r="BW40" i="25"/>
  <c r="BW76" i="25" s="1"/>
  <c r="BV40" i="25"/>
  <c r="BV76" i="25" s="1"/>
  <c r="BU40" i="25"/>
  <c r="BU76" i="25" s="1"/>
  <c r="BT40" i="25"/>
  <c r="BT76" i="25" s="1"/>
  <c r="BR40" i="25"/>
  <c r="BR76" i="25" s="1"/>
  <c r="BQ40" i="25"/>
  <c r="BQ76" i="25" s="1"/>
  <c r="BP40" i="25"/>
  <c r="BP76" i="25" s="1"/>
  <c r="BO40" i="25"/>
  <c r="BO76" i="25" s="1"/>
  <c r="BN40" i="25"/>
  <c r="BN76" i="25" s="1"/>
  <c r="BM40" i="25"/>
  <c r="BM76" i="25" s="1"/>
  <c r="BL40" i="25"/>
  <c r="BL76" i="25" s="1"/>
  <c r="BK40" i="25"/>
  <c r="BK76" i="25" s="1"/>
  <c r="BJ40" i="25"/>
  <c r="BJ76" i="25" s="1"/>
  <c r="BI40" i="25"/>
  <c r="BI76" i="25" s="1"/>
  <c r="BH40" i="25"/>
  <c r="BH76" i="25" s="1"/>
  <c r="BG40" i="25"/>
  <c r="BG76" i="25" s="1"/>
  <c r="BF40" i="25"/>
  <c r="BF76" i="25" s="1"/>
  <c r="BE40" i="25"/>
  <c r="BE76" i="25" s="1"/>
  <c r="BD40" i="25"/>
  <c r="BD76" i="25" s="1"/>
  <c r="BC40" i="25"/>
  <c r="BC76" i="25" s="1"/>
  <c r="BB40" i="25"/>
  <c r="BB76" i="25" s="1"/>
  <c r="BA40" i="25"/>
  <c r="BA76" i="25" s="1"/>
  <c r="AZ40" i="25"/>
  <c r="AZ76" i="25" s="1"/>
  <c r="AY40" i="25"/>
  <c r="AY76" i="25" s="1"/>
  <c r="AX40" i="25"/>
  <c r="AX76" i="25" s="1"/>
  <c r="AW40" i="25"/>
  <c r="AW76" i="25" s="1"/>
  <c r="AV40" i="25"/>
  <c r="AV76" i="25" s="1"/>
  <c r="BY39" i="25"/>
  <c r="BY75" i="25" s="1"/>
  <c r="BX39" i="25"/>
  <c r="BX75" i="25" s="1"/>
  <c r="BW39" i="25"/>
  <c r="BW75" i="25" s="1"/>
  <c r="BV39" i="25"/>
  <c r="BV75" i="25" s="1"/>
  <c r="BU39" i="25"/>
  <c r="BU75" i="25" s="1"/>
  <c r="BT39" i="25"/>
  <c r="BT75" i="25" s="1"/>
  <c r="BS39" i="25"/>
  <c r="BS75" i="25" s="1"/>
  <c r="BR39" i="25"/>
  <c r="BR75" i="25" s="1"/>
  <c r="BQ39" i="25"/>
  <c r="BQ75" i="25" s="1"/>
  <c r="BP39" i="25"/>
  <c r="BP75" i="25" s="1"/>
  <c r="BO39" i="25"/>
  <c r="BO75" i="25" s="1"/>
  <c r="BN39" i="25"/>
  <c r="BN75" i="25" s="1"/>
  <c r="BM39" i="25"/>
  <c r="BM75" i="25" s="1"/>
  <c r="BL39" i="25"/>
  <c r="BL75" i="25" s="1"/>
  <c r="BK39" i="25"/>
  <c r="BK75" i="25" s="1"/>
  <c r="BJ39" i="25"/>
  <c r="BJ75" i="25" s="1"/>
  <c r="BI39" i="25"/>
  <c r="BI75" i="25" s="1"/>
  <c r="BH39" i="25"/>
  <c r="BH75" i="25" s="1"/>
  <c r="BG39" i="25"/>
  <c r="BG75" i="25" s="1"/>
  <c r="BF39" i="25"/>
  <c r="BF75" i="25" s="1"/>
  <c r="BE39" i="25"/>
  <c r="BE75" i="25" s="1"/>
  <c r="BD39" i="25"/>
  <c r="BD75" i="25" s="1"/>
  <c r="BC39" i="25"/>
  <c r="BC75" i="25" s="1"/>
  <c r="BB39" i="25"/>
  <c r="BB75" i="25" s="1"/>
  <c r="BA39" i="25"/>
  <c r="BA75" i="25" s="1"/>
  <c r="AZ39" i="25"/>
  <c r="AZ75" i="25" s="1"/>
  <c r="AY39" i="25"/>
  <c r="AY75" i="25" s="1"/>
  <c r="AX39" i="25"/>
  <c r="AX75" i="25" s="1"/>
  <c r="AW39" i="25"/>
  <c r="AW75" i="25" s="1"/>
  <c r="AV39" i="25"/>
  <c r="AV75" i="25" s="1"/>
  <c r="BY38" i="25"/>
  <c r="BY74" i="25" s="1"/>
  <c r="BX38" i="25"/>
  <c r="BX74" i="25" s="1"/>
  <c r="BW38" i="25"/>
  <c r="BW74" i="25" s="1"/>
  <c r="BV38" i="25"/>
  <c r="BV74" i="25" s="1"/>
  <c r="BU38" i="25"/>
  <c r="BU74" i="25" s="1"/>
  <c r="BT38" i="25"/>
  <c r="BT74" i="25" s="1"/>
  <c r="BS38" i="25"/>
  <c r="BS74" i="25" s="1"/>
  <c r="BR38" i="25"/>
  <c r="BR74" i="25" s="1"/>
  <c r="BQ38" i="25"/>
  <c r="BQ74" i="25" s="1"/>
  <c r="BP38" i="25"/>
  <c r="BP74" i="25" s="1"/>
  <c r="BO38" i="25"/>
  <c r="BO74" i="25" s="1"/>
  <c r="BN38" i="25"/>
  <c r="BN74" i="25" s="1"/>
  <c r="BM38" i="25"/>
  <c r="BM74" i="25" s="1"/>
  <c r="BL38" i="25"/>
  <c r="BL74" i="25" s="1"/>
  <c r="BK38" i="25"/>
  <c r="BK74" i="25" s="1"/>
  <c r="BJ38" i="25"/>
  <c r="BJ74" i="25" s="1"/>
  <c r="BI38" i="25"/>
  <c r="BI74" i="25" s="1"/>
  <c r="BH38" i="25"/>
  <c r="BH74" i="25" s="1"/>
  <c r="BG38" i="25"/>
  <c r="BG74" i="25" s="1"/>
  <c r="BF38" i="25"/>
  <c r="BF74" i="25" s="1"/>
  <c r="BE38" i="25"/>
  <c r="BE74" i="25" s="1"/>
  <c r="BD38" i="25"/>
  <c r="BD74" i="25" s="1"/>
  <c r="BC38" i="25"/>
  <c r="BC74" i="25" s="1"/>
  <c r="BB38" i="25"/>
  <c r="BB74" i="25" s="1"/>
  <c r="BA38" i="25"/>
  <c r="BA74" i="25" s="1"/>
  <c r="AZ38" i="25"/>
  <c r="AZ74" i="25" s="1"/>
  <c r="AY38" i="25"/>
  <c r="AY74" i="25" s="1"/>
  <c r="AX38" i="25"/>
  <c r="AX74" i="25" s="1"/>
  <c r="AW38" i="25"/>
  <c r="AW74" i="25" s="1"/>
  <c r="AV38" i="25"/>
  <c r="AV74" i="25" s="1"/>
  <c r="BY37" i="25"/>
  <c r="BY73" i="25" s="1"/>
  <c r="BX37" i="25"/>
  <c r="BX73" i="25" s="1"/>
  <c r="BW37" i="25"/>
  <c r="BW73" i="25" s="1"/>
  <c r="BV37" i="25"/>
  <c r="BV73" i="25" s="1"/>
  <c r="BU37" i="25"/>
  <c r="BU73" i="25" s="1"/>
  <c r="BT37" i="25"/>
  <c r="BT73" i="25" s="1"/>
  <c r="BS37" i="25"/>
  <c r="BS73" i="25" s="1"/>
  <c r="BR37" i="25"/>
  <c r="BR73" i="25" s="1"/>
  <c r="BQ37" i="25"/>
  <c r="BQ73" i="25" s="1"/>
  <c r="BP37" i="25"/>
  <c r="BP73" i="25" s="1"/>
  <c r="BO37" i="25"/>
  <c r="BO73" i="25" s="1"/>
  <c r="BN37" i="25"/>
  <c r="BN73" i="25" s="1"/>
  <c r="BM37" i="25"/>
  <c r="BM73" i="25" s="1"/>
  <c r="BL37" i="25"/>
  <c r="BL73" i="25" s="1"/>
  <c r="BK37" i="25"/>
  <c r="BK73" i="25" s="1"/>
  <c r="BJ37" i="25"/>
  <c r="BJ73" i="25" s="1"/>
  <c r="BI37" i="25"/>
  <c r="BI73" i="25" s="1"/>
  <c r="BH37" i="25"/>
  <c r="BH73" i="25" s="1"/>
  <c r="BG37" i="25"/>
  <c r="BG73" i="25" s="1"/>
  <c r="BF37" i="25"/>
  <c r="BF73" i="25" s="1"/>
  <c r="BE37" i="25"/>
  <c r="BE73" i="25" s="1"/>
  <c r="BD37" i="25"/>
  <c r="BD73" i="25" s="1"/>
  <c r="BC37" i="25"/>
  <c r="BC73" i="25" s="1"/>
  <c r="BB37" i="25"/>
  <c r="BB73" i="25" s="1"/>
  <c r="BA37" i="25"/>
  <c r="BA73" i="25" s="1"/>
  <c r="AZ37" i="25"/>
  <c r="AZ73" i="25" s="1"/>
  <c r="AY37" i="25"/>
  <c r="AY73" i="25" s="1"/>
  <c r="AX37" i="25"/>
  <c r="AX73" i="25" s="1"/>
  <c r="AW37" i="25"/>
  <c r="AW73" i="25" s="1"/>
  <c r="AV37" i="25"/>
  <c r="AV73" i="25" s="1"/>
  <c r="BY36" i="25"/>
  <c r="BX36" i="25"/>
  <c r="BW36" i="25"/>
  <c r="BV36" i="25"/>
  <c r="BU36" i="25"/>
  <c r="BT36" i="25"/>
  <c r="BS36" i="25"/>
  <c r="BR36" i="25"/>
  <c r="BQ36" i="25"/>
  <c r="BP36" i="25"/>
  <c r="BO36" i="25"/>
  <c r="BN36" i="25"/>
  <c r="BM36" i="25"/>
  <c r="BL36" i="25"/>
  <c r="BK36" i="25"/>
  <c r="BJ36" i="25"/>
  <c r="BI36" i="25"/>
  <c r="BH36" i="25"/>
  <c r="BG36" i="25"/>
  <c r="BF36" i="25"/>
  <c r="BE36" i="25"/>
  <c r="BD36" i="25"/>
  <c r="BC36" i="25"/>
  <c r="BB36" i="25"/>
  <c r="BA36" i="25"/>
  <c r="AZ36" i="25"/>
  <c r="AY36" i="25"/>
  <c r="AX36" i="25"/>
  <c r="AW36" i="25"/>
  <c r="AV36" i="25"/>
  <c r="BY34" i="25"/>
  <c r="BY71" i="25" s="1"/>
  <c r="BX34" i="25"/>
  <c r="BX71" i="25" s="1"/>
  <c r="BW34" i="25"/>
  <c r="BW71" i="25" s="1"/>
  <c r="BV34" i="25"/>
  <c r="BV71" i="25" s="1"/>
  <c r="BU34" i="25"/>
  <c r="BU71" i="25" s="1"/>
  <c r="BT34" i="25"/>
  <c r="BT71" i="25" s="1"/>
  <c r="BS34" i="25"/>
  <c r="BS71" i="25" s="1"/>
  <c r="BR34" i="25"/>
  <c r="BR71" i="25" s="1"/>
  <c r="BQ34" i="25"/>
  <c r="BQ71" i="25" s="1"/>
  <c r="BP34" i="25"/>
  <c r="BP71" i="25" s="1"/>
  <c r="BO34" i="25"/>
  <c r="BO71" i="25" s="1"/>
  <c r="BN34" i="25"/>
  <c r="BN71" i="25" s="1"/>
  <c r="BM34" i="25"/>
  <c r="BM71" i="25" s="1"/>
  <c r="BL34" i="25"/>
  <c r="BL71" i="25" s="1"/>
  <c r="BK34" i="25"/>
  <c r="BK71" i="25" s="1"/>
  <c r="BJ34" i="25"/>
  <c r="BJ71" i="25" s="1"/>
  <c r="BI34" i="25"/>
  <c r="BI71" i="25" s="1"/>
  <c r="BH34" i="25"/>
  <c r="BH71" i="25" s="1"/>
  <c r="BG34" i="25"/>
  <c r="BG71" i="25" s="1"/>
  <c r="BF34" i="25"/>
  <c r="BF71" i="25" s="1"/>
  <c r="BE34" i="25"/>
  <c r="BE71" i="25" s="1"/>
  <c r="BD34" i="25"/>
  <c r="BD71" i="25" s="1"/>
  <c r="BC34" i="25"/>
  <c r="BC71" i="25" s="1"/>
  <c r="BB34" i="25"/>
  <c r="BB71" i="25" s="1"/>
  <c r="BA34" i="25"/>
  <c r="BA71" i="25" s="1"/>
  <c r="AZ34" i="25"/>
  <c r="AZ71" i="25" s="1"/>
  <c r="AY34" i="25"/>
  <c r="AY71" i="25" s="1"/>
  <c r="AX34" i="25"/>
  <c r="AX71" i="25" s="1"/>
  <c r="AW34" i="25"/>
  <c r="AW71" i="25" s="1"/>
  <c r="AV34" i="25"/>
  <c r="AV71" i="25" s="1"/>
  <c r="BY33" i="25"/>
  <c r="BY70" i="25" s="1"/>
  <c r="BX33" i="25"/>
  <c r="BX70" i="25" s="1"/>
  <c r="BW33" i="25"/>
  <c r="BW70" i="25" s="1"/>
  <c r="BV33" i="25"/>
  <c r="BV70" i="25" s="1"/>
  <c r="BU33" i="25"/>
  <c r="BU70" i="25" s="1"/>
  <c r="BT33" i="25"/>
  <c r="BT70" i="25" s="1"/>
  <c r="BS33" i="25"/>
  <c r="BS70" i="25" s="1"/>
  <c r="BR33" i="25"/>
  <c r="BR70" i="25" s="1"/>
  <c r="BQ33" i="25"/>
  <c r="BQ70" i="25" s="1"/>
  <c r="BP33" i="25"/>
  <c r="BP70" i="25" s="1"/>
  <c r="BO33" i="25"/>
  <c r="BO70" i="25" s="1"/>
  <c r="BN33" i="25"/>
  <c r="BN70" i="25" s="1"/>
  <c r="BM33" i="25"/>
  <c r="BM70" i="25" s="1"/>
  <c r="BL33" i="25"/>
  <c r="BL70" i="25" s="1"/>
  <c r="BK33" i="25"/>
  <c r="BK70" i="25" s="1"/>
  <c r="BJ33" i="25"/>
  <c r="BJ70" i="25" s="1"/>
  <c r="BI33" i="25"/>
  <c r="BI70" i="25" s="1"/>
  <c r="BH33" i="25"/>
  <c r="BH70" i="25" s="1"/>
  <c r="BG33" i="25"/>
  <c r="BG70" i="25" s="1"/>
  <c r="BF33" i="25"/>
  <c r="BF70" i="25" s="1"/>
  <c r="BE33" i="25"/>
  <c r="BE70" i="25" s="1"/>
  <c r="BD33" i="25"/>
  <c r="BD70" i="25" s="1"/>
  <c r="BC33" i="25"/>
  <c r="BC70" i="25" s="1"/>
  <c r="BB33" i="25"/>
  <c r="BB70" i="25" s="1"/>
  <c r="BA33" i="25"/>
  <c r="BA70" i="25" s="1"/>
  <c r="AZ33" i="25"/>
  <c r="AZ70" i="25" s="1"/>
  <c r="AY33" i="25"/>
  <c r="AY70" i="25" s="1"/>
  <c r="AX33" i="25"/>
  <c r="AX70" i="25" s="1"/>
  <c r="AW33" i="25"/>
  <c r="AW70" i="25" s="1"/>
  <c r="AV33" i="25"/>
  <c r="AV70" i="25" s="1"/>
  <c r="BY32" i="25"/>
  <c r="BY69" i="25" s="1"/>
  <c r="BX32" i="25"/>
  <c r="BX69" i="25" s="1"/>
  <c r="BW32" i="25"/>
  <c r="BW69" i="25" s="1"/>
  <c r="BV32" i="25"/>
  <c r="BV69" i="25" s="1"/>
  <c r="BU32" i="25"/>
  <c r="BU69" i="25" s="1"/>
  <c r="BT32" i="25"/>
  <c r="BT69" i="25" s="1"/>
  <c r="BS32" i="25"/>
  <c r="BS69" i="25" s="1"/>
  <c r="BR32" i="25"/>
  <c r="BR69" i="25" s="1"/>
  <c r="BQ32" i="25"/>
  <c r="BQ69" i="25" s="1"/>
  <c r="BP32" i="25"/>
  <c r="BP69" i="25" s="1"/>
  <c r="BO32" i="25"/>
  <c r="BO69" i="25" s="1"/>
  <c r="BN32" i="25"/>
  <c r="BN69" i="25" s="1"/>
  <c r="BM32" i="25"/>
  <c r="BM69" i="25" s="1"/>
  <c r="BL32" i="25"/>
  <c r="BL69" i="25" s="1"/>
  <c r="BK32" i="25"/>
  <c r="BK69" i="25" s="1"/>
  <c r="BJ32" i="25"/>
  <c r="BJ69" i="25" s="1"/>
  <c r="BI32" i="25"/>
  <c r="BI69" i="25" s="1"/>
  <c r="BH32" i="25"/>
  <c r="BH69" i="25" s="1"/>
  <c r="BG32" i="25"/>
  <c r="BG69" i="25" s="1"/>
  <c r="BF32" i="25"/>
  <c r="BF69" i="25" s="1"/>
  <c r="BE32" i="25"/>
  <c r="BE69" i="25" s="1"/>
  <c r="BD32" i="25"/>
  <c r="BD69" i="25" s="1"/>
  <c r="BC32" i="25"/>
  <c r="BC69" i="25" s="1"/>
  <c r="BB32" i="25"/>
  <c r="BB69" i="25" s="1"/>
  <c r="BA32" i="25"/>
  <c r="BA69" i="25" s="1"/>
  <c r="AZ32" i="25"/>
  <c r="AZ69" i="25" s="1"/>
  <c r="AY32" i="25"/>
  <c r="AY69" i="25" s="1"/>
  <c r="AX32" i="25"/>
  <c r="AX69" i="25" s="1"/>
  <c r="AW32" i="25"/>
  <c r="AW69" i="25" s="1"/>
  <c r="AV32" i="25"/>
  <c r="AV69" i="25" s="1"/>
  <c r="BY31" i="25"/>
  <c r="BY68" i="25" s="1"/>
  <c r="BX31" i="25"/>
  <c r="BX68" i="25" s="1"/>
  <c r="BW31" i="25"/>
  <c r="BW68" i="25" s="1"/>
  <c r="BV31" i="25"/>
  <c r="BV68" i="25" s="1"/>
  <c r="BU31" i="25"/>
  <c r="BU68" i="25" s="1"/>
  <c r="BT31" i="25"/>
  <c r="BT68" i="25" s="1"/>
  <c r="BS31" i="25"/>
  <c r="BS68" i="25" s="1"/>
  <c r="BR31" i="25"/>
  <c r="BR68" i="25" s="1"/>
  <c r="BQ31" i="25"/>
  <c r="BQ68" i="25" s="1"/>
  <c r="BP31" i="25"/>
  <c r="BP68" i="25" s="1"/>
  <c r="BO31" i="25"/>
  <c r="BO68" i="25" s="1"/>
  <c r="BN31" i="25"/>
  <c r="BN68" i="25" s="1"/>
  <c r="BM31" i="25"/>
  <c r="BM68" i="25" s="1"/>
  <c r="BL31" i="25"/>
  <c r="BL68" i="25" s="1"/>
  <c r="BK31" i="25"/>
  <c r="BK68" i="25" s="1"/>
  <c r="BJ31" i="25"/>
  <c r="BJ68" i="25" s="1"/>
  <c r="BI31" i="25"/>
  <c r="BI68" i="25" s="1"/>
  <c r="BH31" i="25"/>
  <c r="BH68" i="25" s="1"/>
  <c r="BG31" i="25"/>
  <c r="BG68" i="25" s="1"/>
  <c r="BF31" i="25"/>
  <c r="BF68" i="25" s="1"/>
  <c r="BE31" i="25"/>
  <c r="BE68" i="25" s="1"/>
  <c r="BD31" i="25"/>
  <c r="BD68" i="25" s="1"/>
  <c r="BC31" i="25"/>
  <c r="BC68" i="25" s="1"/>
  <c r="BB31" i="25"/>
  <c r="BB68" i="25" s="1"/>
  <c r="BA31" i="25"/>
  <c r="BA68" i="25" s="1"/>
  <c r="AZ31" i="25"/>
  <c r="AZ68" i="25" s="1"/>
  <c r="AY31" i="25"/>
  <c r="AY68" i="25" s="1"/>
  <c r="AX31" i="25"/>
  <c r="AX68" i="25" s="1"/>
  <c r="AW31" i="25"/>
  <c r="AW68" i="25" s="1"/>
  <c r="AV31" i="25"/>
  <c r="AV68" i="25" s="1"/>
  <c r="BY30" i="25"/>
  <c r="BX30" i="25"/>
  <c r="BW30" i="25"/>
  <c r="BV30" i="25"/>
  <c r="BU30" i="25"/>
  <c r="BT30" i="25"/>
  <c r="BS30" i="25"/>
  <c r="BR30" i="25"/>
  <c r="BQ30" i="25"/>
  <c r="BP30" i="25"/>
  <c r="BO30" i="25"/>
  <c r="BN30" i="25"/>
  <c r="BM30" i="25"/>
  <c r="BL30" i="25"/>
  <c r="BK30" i="25"/>
  <c r="BJ30" i="25"/>
  <c r="BI30" i="25"/>
  <c r="BH30" i="25"/>
  <c r="BG30" i="25"/>
  <c r="BF30" i="25"/>
  <c r="BE30" i="25"/>
  <c r="BD30" i="25"/>
  <c r="BC30" i="25"/>
  <c r="BB30" i="25"/>
  <c r="BA30" i="25"/>
  <c r="AZ30" i="25"/>
  <c r="AY30" i="25"/>
  <c r="AX30" i="25"/>
  <c r="AW30" i="25"/>
  <c r="AV30" i="25"/>
  <c r="BY28" i="25"/>
  <c r="BY66" i="25" s="1"/>
  <c r="BX28" i="25"/>
  <c r="BX66" i="25" s="1"/>
  <c r="BW28" i="25"/>
  <c r="BW66" i="25" s="1"/>
  <c r="BV28" i="25"/>
  <c r="BV66" i="25" s="1"/>
  <c r="BU28" i="25"/>
  <c r="BU66" i="25" s="1"/>
  <c r="BT28" i="25"/>
  <c r="BT66" i="25" s="1"/>
  <c r="BS28" i="25"/>
  <c r="BS66" i="25" s="1"/>
  <c r="BR28" i="25"/>
  <c r="BR66" i="25" s="1"/>
  <c r="BQ28" i="25"/>
  <c r="BQ66" i="25" s="1"/>
  <c r="BP28" i="25"/>
  <c r="BP66" i="25" s="1"/>
  <c r="BO28" i="25"/>
  <c r="BO66" i="25" s="1"/>
  <c r="BN28" i="25"/>
  <c r="BN66" i="25" s="1"/>
  <c r="BM28" i="25"/>
  <c r="BM66" i="25" s="1"/>
  <c r="BL28" i="25"/>
  <c r="BL66" i="25" s="1"/>
  <c r="BK28" i="25"/>
  <c r="BK66" i="25" s="1"/>
  <c r="BJ28" i="25"/>
  <c r="BJ66" i="25" s="1"/>
  <c r="BI28" i="25"/>
  <c r="BI66" i="25" s="1"/>
  <c r="BH28" i="25"/>
  <c r="BH66" i="25" s="1"/>
  <c r="BG28" i="25"/>
  <c r="BG66" i="25" s="1"/>
  <c r="BF28" i="25"/>
  <c r="BF66" i="25" s="1"/>
  <c r="BE28" i="25"/>
  <c r="BE66" i="25" s="1"/>
  <c r="BD28" i="25"/>
  <c r="BD66" i="25" s="1"/>
  <c r="BC28" i="25"/>
  <c r="BC66" i="25" s="1"/>
  <c r="BB28" i="25"/>
  <c r="BB66" i="25" s="1"/>
  <c r="BA28" i="25"/>
  <c r="BA66" i="25" s="1"/>
  <c r="AZ28" i="25"/>
  <c r="AZ66" i="25" s="1"/>
  <c r="AY28" i="25"/>
  <c r="AY66" i="25" s="1"/>
  <c r="AX28" i="25"/>
  <c r="AX66" i="25" s="1"/>
  <c r="AW28" i="25"/>
  <c r="AW66" i="25" s="1"/>
  <c r="AV28" i="25"/>
  <c r="AV66" i="25" s="1"/>
  <c r="BY27" i="25"/>
  <c r="BY65" i="25" s="1"/>
  <c r="BX27" i="25"/>
  <c r="BX65" i="25" s="1"/>
  <c r="BW27" i="25"/>
  <c r="BW65" i="25" s="1"/>
  <c r="BV27" i="25"/>
  <c r="BV65" i="25" s="1"/>
  <c r="BU27" i="25"/>
  <c r="BU65" i="25" s="1"/>
  <c r="BT27" i="25"/>
  <c r="BT65" i="25" s="1"/>
  <c r="BS27" i="25"/>
  <c r="BS65" i="25" s="1"/>
  <c r="BR27" i="25"/>
  <c r="BR65" i="25" s="1"/>
  <c r="BQ27" i="25"/>
  <c r="BQ65" i="25" s="1"/>
  <c r="BP27" i="25"/>
  <c r="BP65" i="25" s="1"/>
  <c r="BO27" i="25"/>
  <c r="BO65" i="25" s="1"/>
  <c r="BN27" i="25"/>
  <c r="BN65" i="25" s="1"/>
  <c r="BM27" i="25"/>
  <c r="BM65" i="25" s="1"/>
  <c r="BL27" i="25"/>
  <c r="BL65" i="25" s="1"/>
  <c r="BK27" i="25"/>
  <c r="BK65" i="25" s="1"/>
  <c r="BJ27" i="25"/>
  <c r="BJ65" i="25" s="1"/>
  <c r="BI27" i="25"/>
  <c r="BI65" i="25" s="1"/>
  <c r="BH27" i="25"/>
  <c r="BH65" i="25" s="1"/>
  <c r="BG27" i="25"/>
  <c r="BG65" i="25" s="1"/>
  <c r="BF27" i="25"/>
  <c r="BF65" i="25" s="1"/>
  <c r="BE27" i="25"/>
  <c r="BE65" i="25" s="1"/>
  <c r="BD27" i="25"/>
  <c r="BD65" i="25" s="1"/>
  <c r="BC27" i="25"/>
  <c r="BC65" i="25" s="1"/>
  <c r="BB27" i="25"/>
  <c r="BB65" i="25" s="1"/>
  <c r="BA27" i="25"/>
  <c r="BA65" i="25" s="1"/>
  <c r="AZ27" i="25"/>
  <c r="AZ65" i="25" s="1"/>
  <c r="AY27" i="25"/>
  <c r="AY65" i="25" s="1"/>
  <c r="AX27" i="25"/>
  <c r="AX65" i="25" s="1"/>
  <c r="AW27" i="25"/>
  <c r="AW65" i="25" s="1"/>
  <c r="AV27" i="25"/>
  <c r="AV65" i="25" s="1"/>
  <c r="BY26" i="25"/>
  <c r="BY64" i="25" s="1"/>
  <c r="BX26" i="25"/>
  <c r="BX64" i="25" s="1"/>
  <c r="BW26" i="25"/>
  <c r="BW64" i="25" s="1"/>
  <c r="BV26" i="25"/>
  <c r="BV64" i="25" s="1"/>
  <c r="BU26" i="25"/>
  <c r="BU64" i="25" s="1"/>
  <c r="BT26" i="25"/>
  <c r="BT64" i="25" s="1"/>
  <c r="BS26" i="25"/>
  <c r="BS64" i="25" s="1"/>
  <c r="BR26" i="25"/>
  <c r="BR64" i="25" s="1"/>
  <c r="BQ26" i="25"/>
  <c r="BQ64" i="25" s="1"/>
  <c r="BP26" i="25"/>
  <c r="BP64" i="25" s="1"/>
  <c r="BO26" i="25"/>
  <c r="BO64" i="25" s="1"/>
  <c r="BN26" i="25"/>
  <c r="BN64" i="25" s="1"/>
  <c r="BM26" i="25"/>
  <c r="BM64" i="25" s="1"/>
  <c r="BL26" i="25"/>
  <c r="BL64" i="25" s="1"/>
  <c r="BK26" i="25"/>
  <c r="BK64" i="25" s="1"/>
  <c r="BJ26" i="25"/>
  <c r="BJ64" i="25" s="1"/>
  <c r="BI26" i="25"/>
  <c r="BI64" i="25" s="1"/>
  <c r="BH26" i="25"/>
  <c r="BH64" i="25" s="1"/>
  <c r="BG26" i="25"/>
  <c r="BG64" i="25" s="1"/>
  <c r="BF26" i="25"/>
  <c r="BF64" i="25" s="1"/>
  <c r="BE26" i="25"/>
  <c r="BE64" i="25" s="1"/>
  <c r="BD26" i="25"/>
  <c r="BD64" i="25" s="1"/>
  <c r="BC26" i="25"/>
  <c r="BC64" i="25" s="1"/>
  <c r="BB26" i="25"/>
  <c r="BB64" i="25" s="1"/>
  <c r="BA26" i="25"/>
  <c r="BA64" i="25" s="1"/>
  <c r="AZ26" i="25"/>
  <c r="AZ64" i="25" s="1"/>
  <c r="AY26" i="25"/>
  <c r="AY64" i="25" s="1"/>
  <c r="AX26" i="25"/>
  <c r="AX64" i="25" s="1"/>
  <c r="AW26" i="25"/>
  <c r="AW64" i="25" s="1"/>
  <c r="AV26" i="25"/>
  <c r="AV64" i="25" s="1"/>
  <c r="BY25" i="25"/>
  <c r="BY63" i="25" s="1"/>
  <c r="BX25" i="25"/>
  <c r="BX63" i="25" s="1"/>
  <c r="BW25" i="25"/>
  <c r="BW63" i="25" s="1"/>
  <c r="BV25" i="25"/>
  <c r="BV63" i="25" s="1"/>
  <c r="BU25" i="25"/>
  <c r="BU63" i="25" s="1"/>
  <c r="BT25" i="25"/>
  <c r="BT63" i="25" s="1"/>
  <c r="BS25" i="25"/>
  <c r="BS63" i="25" s="1"/>
  <c r="BR25" i="25"/>
  <c r="BR63" i="25" s="1"/>
  <c r="BQ25" i="25"/>
  <c r="BQ63" i="25" s="1"/>
  <c r="BP25" i="25"/>
  <c r="BP63" i="25" s="1"/>
  <c r="BO25" i="25"/>
  <c r="BO63" i="25" s="1"/>
  <c r="BN25" i="25"/>
  <c r="BN63" i="25" s="1"/>
  <c r="BM25" i="25"/>
  <c r="BM63" i="25" s="1"/>
  <c r="BL25" i="25"/>
  <c r="BL63" i="25" s="1"/>
  <c r="BK25" i="25"/>
  <c r="BK63" i="25" s="1"/>
  <c r="BJ25" i="25"/>
  <c r="BJ63" i="25" s="1"/>
  <c r="BI25" i="25"/>
  <c r="BI63" i="25" s="1"/>
  <c r="BH25" i="25"/>
  <c r="BH63" i="25" s="1"/>
  <c r="BG25" i="25"/>
  <c r="BG63" i="25" s="1"/>
  <c r="BF25" i="25"/>
  <c r="BF63" i="25" s="1"/>
  <c r="BE25" i="25"/>
  <c r="BE63" i="25" s="1"/>
  <c r="BD25" i="25"/>
  <c r="BD63" i="25" s="1"/>
  <c r="BC25" i="25"/>
  <c r="BC63" i="25" s="1"/>
  <c r="BB25" i="25"/>
  <c r="BB63" i="25" s="1"/>
  <c r="BA25" i="25"/>
  <c r="BA63" i="25" s="1"/>
  <c r="AZ25" i="25"/>
  <c r="AZ63" i="25" s="1"/>
  <c r="AY25" i="25"/>
  <c r="AY63" i="25" s="1"/>
  <c r="AX25" i="25"/>
  <c r="AX63" i="25" s="1"/>
  <c r="AW25" i="25"/>
  <c r="AW63" i="25" s="1"/>
  <c r="AV25" i="25"/>
  <c r="AV63" i="25" s="1"/>
  <c r="BY24" i="25"/>
  <c r="BX24" i="25"/>
  <c r="BW24" i="25"/>
  <c r="BV24" i="25"/>
  <c r="BU24" i="25"/>
  <c r="BT24" i="25"/>
  <c r="BS24" i="25"/>
  <c r="BR24" i="25"/>
  <c r="BQ24" i="25"/>
  <c r="BP24" i="25"/>
  <c r="BO24" i="25"/>
  <c r="BN24" i="25"/>
  <c r="BM24" i="25"/>
  <c r="BL24" i="25"/>
  <c r="BK24" i="25"/>
  <c r="BJ24" i="25"/>
  <c r="BI24" i="25"/>
  <c r="BH24" i="25"/>
  <c r="BG24" i="25"/>
  <c r="BF24" i="25"/>
  <c r="BE24" i="25"/>
  <c r="BD24" i="25"/>
  <c r="BC24" i="25"/>
  <c r="BB24" i="25"/>
  <c r="BA24" i="25"/>
  <c r="AZ24" i="25"/>
  <c r="AY24" i="25"/>
  <c r="AX24" i="25"/>
  <c r="AW24" i="25"/>
  <c r="AV24" i="25"/>
  <c r="BY22" i="25"/>
  <c r="BY61" i="25" s="1"/>
  <c r="BX22" i="25"/>
  <c r="BX61" i="25" s="1"/>
  <c r="BW22" i="25"/>
  <c r="BW61" i="25" s="1"/>
  <c r="BV22" i="25"/>
  <c r="BV61" i="25" s="1"/>
  <c r="BU22" i="25"/>
  <c r="BU61" i="25" s="1"/>
  <c r="BT22" i="25"/>
  <c r="BT61" i="25" s="1"/>
  <c r="BS22" i="25"/>
  <c r="BS61" i="25" s="1"/>
  <c r="BR22" i="25"/>
  <c r="BR61" i="25" s="1"/>
  <c r="BQ22" i="25"/>
  <c r="BQ61" i="25" s="1"/>
  <c r="BP22" i="25"/>
  <c r="BP61" i="25" s="1"/>
  <c r="BO22" i="25"/>
  <c r="BO61" i="25" s="1"/>
  <c r="BN22" i="25"/>
  <c r="BN61" i="25" s="1"/>
  <c r="BM22" i="25"/>
  <c r="BM61" i="25" s="1"/>
  <c r="BL22" i="25"/>
  <c r="BL61" i="25" s="1"/>
  <c r="BK22" i="25"/>
  <c r="BK61" i="25" s="1"/>
  <c r="BJ22" i="25"/>
  <c r="BJ61" i="25" s="1"/>
  <c r="BI22" i="25"/>
  <c r="BI61" i="25" s="1"/>
  <c r="BH22" i="25"/>
  <c r="BH61" i="25" s="1"/>
  <c r="BG22" i="25"/>
  <c r="BG61" i="25" s="1"/>
  <c r="BF22" i="25"/>
  <c r="BF61" i="25" s="1"/>
  <c r="BE22" i="25"/>
  <c r="BE61" i="25" s="1"/>
  <c r="BD22" i="25"/>
  <c r="BD61" i="25" s="1"/>
  <c r="BC22" i="25"/>
  <c r="BC61" i="25" s="1"/>
  <c r="BB22" i="25"/>
  <c r="BB61" i="25" s="1"/>
  <c r="BA22" i="25"/>
  <c r="BA61" i="25" s="1"/>
  <c r="AZ22" i="25"/>
  <c r="AZ61" i="25" s="1"/>
  <c r="AY22" i="25"/>
  <c r="AY61" i="25" s="1"/>
  <c r="AX22" i="25"/>
  <c r="AX61" i="25" s="1"/>
  <c r="AW22" i="25"/>
  <c r="AW61" i="25" s="1"/>
  <c r="AV22" i="25"/>
  <c r="AV61" i="25" s="1"/>
  <c r="BY21" i="25"/>
  <c r="BY60" i="25" s="1"/>
  <c r="BX21" i="25"/>
  <c r="BX60" i="25" s="1"/>
  <c r="BW21" i="25"/>
  <c r="BW60" i="25" s="1"/>
  <c r="BV21" i="25"/>
  <c r="BV60" i="25" s="1"/>
  <c r="BU21" i="25"/>
  <c r="BU60" i="25" s="1"/>
  <c r="BT21" i="25"/>
  <c r="BT60" i="25" s="1"/>
  <c r="BS21" i="25"/>
  <c r="BS60" i="25" s="1"/>
  <c r="BR21" i="25"/>
  <c r="BR60" i="25" s="1"/>
  <c r="BQ21" i="25"/>
  <c r="BQ60" i="25" s="1"/>
  <c r="BP21" i="25"/>
  <c r="BP60" i="25" s="1"/>
  <c r="BO21" i="25"/>
  <c r="BO60" i="25" s="1"/>
  <c r="BN21" i="25"/>
  <c r="BN60" i="25" s="1"/>
  <c r="BM21" i="25"/>
  <c r="BM60" i="25" s="1"/>
  <c r="BL21" i="25"/>
  <c r="BL60" i="25" s="1"/>
  <c r="BK21" i="25"/>
  <c r="BK60" i="25" s="1"/>
  <c r="BJ21" i="25"/>
  <c r="BJ60" i="25" s="1"/>
  <c r="BI21" i="25"/>
  <c r="BI60" i="25" s="1"/>
  <c r="BH21" i="25"/>
  <c r="BH60" i="25" s="1"/>
  <c r="BG21" i="25"/>
  <c r="BG60" i="25" s="1"/>
  <c r="BF21" i="25"/>
  <c r="BF60" i="25" s="1"/>
  <c r="BE21" i="25"/>
  <c r="BE60" i="25" s="1"/>
  <c r="BD21" i="25"/>
  <c r="BD60" i="25" s="1"/>
  <c r="BC21" i="25"/>
  <c r="BC60" i="25" s="1"/>
  <c r="BB21" i="25"/>
  <c r="BB60" i="25" s="1"/>
  <c r="BA21" i="25"/>
  <c r="BA60" i="25" s="1"/>
  <c r="AZ21" i="25"/>
  <c r="AZ60" i="25" s="1"/>
  <c r="AY21" i="25"/>
  <c r="AY60" i="25" s="1"/>
  <c r="AX21" i="25"/>
  <c r="AX60" i="25" s="1"/>
  <c r="AW21" i="25"/>
  <c r="AW60" i="25" s="1"/>
  <c r="AV21" i="25"/>
  <c r="AV60" i="25" s="1"/>
  <c r="BY20" i="25"/>
  <c r="BY59" i="25" s="1"/>
  <c r="BX20" i="25"/>
  <c r="BX59" i="25" s="1"/>
  <c r="BW20" i="25"/>
  <c r="BW59" i="25" s="1"/>
  <c r="BV20" i="25"/>
  <c r="BV59" i="25" s="1"/>
  <c r="BU20" i="25"/>
  <c r="BU59" i="25" s="1"/>
  <c r="BT20" i="25"/>
  <c r="BT59" i="25" s="1"/>
  <c r="BS20" i="25"/>
  <c r="BS59" i="25" s="1"/>
  <c r="BR20" i="25"/>
  <c r="BR59" i="25" s="1"/>
  <c r="BQ20" i="25"/>
  <c r="BQ59" i="25" s="1"/>
  <c r="BP20" i="25"/>
  <c r="BP59" i="25" s="1"/>
  <c r="BO20" i="25"/>
  <c r="BO59" i="25" s="1"/>
  <c r="BN20" i="25"/>
  <c r="BN59" i="25" s="1"/>
  <c r="BM20" i="25"/>
  <c r="BM59" i="25" s="1"/>
  <c r="BL20" i="25"/>
  <c r="BL59" i="25" s="1"/>
  <c r="BK20" i="25"/>
  <c r="BK59" i="25" s="1"/>
  <c r="BJ20" i="25"/>
  <c r="BJ59" i="25" s="1"/>
  <c r="BI20" i="25"/>
  <c r="BI59" i="25" s="1"/>
  <c r="BH20" i="25"/>
  <c r="BH59" i="25" s="1"/>
  <c r="BG20" i="25"/>
  <c r="BG59" i="25" s="1"/>
  <c r="BF20" i="25"/>
  <c r="BF59" i="25" s="1"/>
  <c r="BE20" i="25"/>
  <c r="BE59" i="25" s="1"/>
  <c r="BD20" i="25"/>
  <c r="BD59" i="25" s="1"/>
  <c r="BC20" i="25"/>
  <c r="BC59" i="25" s="1"/>
  <c r="BB20" i="25"/>
  <c r="BB59" i="25" s="1"/>
  <c r="BA20" i="25"/>
  <c r="BA59" i="25" s="1"/>
  <c r="AZ20" i="25"/>
  <c r="AZ59" i="25" s="1"/>
  <c r="AY20" i="25"/>
  <c r="AY59" i="25" s="1"/>
  <c r="AX20" i="25"/>
  <c r="AX59" i="25" s="1"/>
  <c r="AW20" i="25"/>
  <c r="AW59" i="25" s="1"/>
  <c r="AV20" i="25"/>
  <c r="AV59" i="25" s="1"/>
  <c r="BY19" i="25"/>
  <c r="BY58" i="25" s="1"/>
  <c r="BX19" i="25"/>
  <c r="BX58" i="25" s="1"/>
  <c r="BW19" i="25"/>
  <c r="BW58" i="25" s="1"/>
  <c r="BV19" i="25"/>
  <c r="BV58" i="25" s="1"/>
  <c r="BU19" i="25"/>
  <c r="BU58" i="25" s="1"/>
  <c r="BT19" i="25"/>
  <c r="BT58" i="25" s="1"/>
  <c r="BS19" i="25"/>
  <c r="BS58" i="25" s="1"/>
  <c r="BR19" i="25"/>
  <c r="BR58" i="25" s="1"/>
  <c r="BQ19" i="25"/>
  <c r="BQ58" i="25" s="1"/>
  <c r="BP19" i="25"/>
  <c r="BP58" i="25" s="1"/>
  <c r="BO19" i="25"/>
  <c r="BO58" i="25" s="1"/>
  <c r="BN19" i="25"/>
  <c r="BN58" i="25" s="1"/>
  <c r="BM19" i="25"/>
  <c r="BM58" i="25" s="1"/>
  <c r="BL19" i="25"/>
  <c r="BL58" i="25" s="1"/>
  <c r="BK19" i="25"/>
  <c r="BK58" i="25" s="1"/>
  <c r="BJ19" i="25"/>
  <c r="BJ58" i="25" s="1"/>
  <c r="BI19" i="25"/>
  <c r="BI58" i="25" s="1"/>
  <c r="BH19" i="25"/>
  <c r="BH58" i="25" s="1"/>
  <c r="BG19" i="25"/>
  <c r="BG58" i="25" s="1"/>
  <c r="BF19" i="25"/>
  <c r="BF58" i="25" s="1"/>
  <c r="BE19" i="25"/>
  <c r="BE58" i="25" s="1"/>
  <c r="BD19" i="25"/>
  <c r="BD58" i="25" s="1"/>
  <c r="BC19" i="25"/>
  <c r="BC58" i="25" s="1"/>
  <c r="BB19" i="25"/>
  <c r="BB58" i="25" s="1"/>
  <c r="BA19" i="25"/>
  <c r="BA58" i="25" s="1"/>
  <c r="AZ19" i="25"/>
  <c r="AZ58" i="25" s="1"/>
  <c r="AY19" i="25"/>
  <c r="AY58" i="25" s="1"/>
  <c r="AX19" i="25"/>
  <c r="AX58" i="25" s="1"/>
  <c r="AW19" i="25"/>
  <c r="AW58" i="25" s="1"/>
  <c r="AV19" i="25"/>
  <c r="AV58" i="25" s="1"/>
  <c r="BY18" i="25"/>
  <c r="BX18" i="25"/>
  <c r="BW18" i="25"/>
  <c r="BV18" i="25"/>
  <c r="BU18" i="25"/>
  <c r="BT18" i="25"/>
  <c r="BS18" i="25"/>
  <c r="BR18" i="25"/>
  <c r="BQ18" i="25"/>
  <c r="BP18" i="25"/>
  <c r="BO18" i="25"/>
  <c r="BN18" i="25"/>
  <c r="BM18" i="25"/>
  <c r="BL18" i="25"/>
  <c r="BK18" i="25"/>
  <c r="BJ18" i="25"/>
  <c r="BI18" i="25"/>
  <c r="BH18" i="25"/>
  <c r="BG18" i="25"/>
  <c r="BF18" i="25"/>
  <c r="BE18" i="25"/>
  <c r="BD18" i="25"/>
  <c r="BC18" i="25"/>
  <c r="BB18" i="25"/>
  <c r="BA18" i="25"/>
  <c r="AZ18" i="25"/>
  <c r="AY18" i="25"/>
  <c r="AX18" i="25"/>
  <c r="AW18" i="25"/>
  <c r="AV18" i="25"/>
  <c r="BY16" i="25"/>
  <c r="BY56" i="25" s="1"/>
  <c r="BX16" i="25"/>
  <c r="BX56" i="25" s="1"/>
  <c r="BW16" i="25"/>
  <c r="BW56" i="25" s="1"/>
  <c r="BV16" i="25"/>
  <c r="BV56" i="25" s="1"/>
  <c r="BU16" i="25"/>
  <c r="BU56" i="25" s="1"/>
  <c r="BT16" i="25"/>
  <c r="BT56" i="25" s="1"/>
  <c r="BS16" i="25"/>
  <c r="BS56" i="25" s="1"/>
  <c r="BR16" i="25"/>
  <c r="BR56" i="25" s="1"/>
  <c r="BQ16" i="25"/>
  <c r="BQ56" i="25" s="1"/>
  <c r="BP16" i="25"/>
  <c r="BP56" i="25" s="1"/>
  <c r="BO16" i="25"/>
  <c r="BO56" i="25" s="1"/>
  <c r="BN16" i="25"/>
  <c r="BN56" i="25" s="1"/>
  <c r="BM16" i="25"/>
  <c r="BM56" i="25" s="1"/>
  <c r="BL16" i="25"/>
  <c r="BL56" i="25" s="1"/>
  <c r="BK16" i="25"/>
  <c r="BK56" i="25" s="1"/>
  <c r="BJ16" i="25"/>
  <c r="BJ56" i="25" s="1"/>
  <c r="BI16" i="25"/>
  <c r="BI56" i="25" s="1"/>
  <c r="BH16" i="25"/>
  <c r="BH56" i="25" s="1"/>
  <c r="BG16" i="25"/>
  <c r="BG56" i="25" s="1"/>
  <c r="BF16" i="25"/>
  <c r="BF56" i="25" s="1"/>
  <c r="BE16" i="25"/>
  <c r="BE56" i="25" s="1"/>
  <c r="BD16" i="25"/>
  <c r="BD56" i="25" s="1"/>
  <c r="BC16" i="25"/>
  <c r="BC56" i="25" s="1"/>
  <c r="BB16" i="25"/>
  <c r="BB56" i="25" s="1"/>
  <c r="BA16" i="25"/>
  <c r="BA56" i="25" s="1"/>
  <c r="AZ16" i="25"/>
  <c r="AZ56" i="25" s="1"/>
  <c r="AY16" i="25"/>
  <c r="AY56" i="25" s="1"/>
  <c r="AX16" i="25"/>
  <c r="AX56" i="25" s="1"/>
  <c r="AW16" i="25"/>
  <c r="AW56" i="25" s="1"/>
  <c r="AV16" i="25"/>
  <c r="AV56" i="25" s="1"/>
  <c r="BY15" i="25"/>
  <c r="BY55" i="25" s="1"/>
  <c r="BX15" i="25"/>
  <c r="BX55" i="25" s="1"/>
  <c r="BW15" i="25"/>
  <c r="BW55" i="25" s="1"/>
  <c r="BV15" i="25"/>
  <c r="BV55" i="25" s="1"/>
  <c r="BU15" i="25"/>
  <c r="BU55" i="25" s="1"/>
  <c r="BT15" i="25"/>
  <c r="BT55" i="25" s="1"/>
  <c r="BS15" i="25"/>
  <c r="BS55" i="25" s="1"/>
  <c r="BR15" i="25"/>
  <c r="BR55" i="25" s="1"/>
  <c r="BQ15" i="25"/>
  <c r="BQ55" i="25" s="1"/>
  <c r="BP15" i="25"/>
  <c r="BP55" i="25" s="1"/>
  <c r="BO15" i="25"/>
  <c r="BO55" i="25" s="1"/>
  <c r="BN15" i="25"/>
  <c r="BN55" i="25" s="1"/>
  <c r="BM15" i="25"/>
  <c r="BM55" i="25" s="1"/>
  <c r="BL15" i="25"/>
  <c r="BL55" i="25" s="1"/>
  <c r="BK15" i="25"/>
  <c r="BK55" i="25" s="1"/>
  <c r="BJ15" i="25"/>
  <c r="BJ55" i="25" s="1"/>
  <c r="BI15" i="25"/>
  <c r="BI55" i="25" s="1"/>
  <c r="BH15" i="25"/>
  <c r="BH55" i="25" s="1"/>
  <c r="BG15" i="25"/>
  <c r="BG55" i="25" s="1"/>
  <c r="BF15" i="25"/>
  <c r="BF55" i="25" s="1"/>
  <c r="BE15" i="25"/>
  <c r="BE55" i="25" s="1"/>
  <c r="BD15" i="25"/>
  <c r="BD55" i="25" s="1"/>
  <c r="BC15" i="25"/>
  <c r="BC55" i="25" s="1"/>
  <c r="BB15" i="25"/>
  <c r="BB55" i="25" s="1"/>
  <c r="BA15" i="25"/>
  <c r="BA55" i="25" s="1"/>
  <c r="AZ15" i="25"/>
  <c r="AZ55" i="25" s="1"/>
  <c r="AY15" i="25"/>
  <c r="AY55" i="25" s="1"/>
  <c r="AX15" i="25"/>
  <c r="AX55" i="25" s="1"/>
  <c r="AW15" i="25"/>
  <c r="AW55" i="25" s="1"/>
  <c r="AV15" i="25"/>
  <c r="AV55" i="25" s="1"/>
  <c r="BY14" i="25"/>
  <c r="BY54" i="25" s="1"/>
  <c r="BX14" i="25"/>
  <c r="BX54" i="25" s="1"/>
  <c r="BW14" i="25"/>
  <c r="BW54" i="25" s="1"/>
  <c r="BV14" i="25"/>
  <c r="BV54" i="25" s="1"/>
  <c r="BU14" i="25"/>
  <c r="BU54" i="25" s="1"/>
  <c r="BT14" i="25"/>
  <c r="BT54" i="25" s="1"/>
  <c r="BS14" i="25"/>
  <c r="BS54" i="25" s="1"/>
  <c r="BR14" i="25"/>
  <c r="BR54" i="25" s="1"/>
  <c r="BQ14" i="25"/>
  <c r="BQ54" i="25" s="1"/>
  <c r="BP14" i="25"/>
  <c r="BP54" i="25" s="1"/>
  <c r="BO14" i="25"/>
  <c r="BO54" i="25" s="1"/>
  <c r="BN14" i="25"/>
  <c r="BN54" i="25" s="1"/>
  <c r="BM14" i="25"/>
  <c r="BM54" i="25" s="1"/>
  <c r="BL14" i="25"/>
  <c r="BL54" i="25" s="1"/>
  <c r="BK14" i="25"/>
  <c r="BK54" i="25" s="1"/>
  <c r="BJ14" i="25"/>
  <c r="BJ54" i="25" s="1"/>
  <c r="BI14" i="25"/>
  <c r="BI54" i="25" s="1"/>
  <c r="BH14" i="25"/>
  <c r="BH54" i="25" s="1"/>
  <c r="BG14" i="25"/>
  <c r="BG54" i="25" s="1"/>
  <c r="BF14" i="25"/>
  <c r="BF54" i="25" s="1"/>
  <c r="BE14" i="25"/>
  <c r="BE54" i="25" s="1"/>
  <c r="BD14" i="25"/>
  <c r="BD54" i="25" s="1"/>
  <c r="BC14" i="25"/>
  <c r="BC54" i="25" s="1"/>
  <c r="BB14" i="25"/>
  <c r="BB54" i="25" s="1"/>
  <c r="BA14" i="25"/>
  <c r="BA54" i="25" s="1"/>
  <c r="AZ14" i="25"/>
  <c r="AZ54" i="25" s="1"/>
  <c r="AY14" i="25"/>
  <c r="AY54" i="25" s="1"/>
  <c r="AX14" i="25"/>
  <c r="AX54" i="25" s="1"/>
  <c r="AW14" i="25"/>
  <c r="AW54" i="25" s="1"/>
  <c r="AV14" i="25"/>
  <c r="AV54" i="25" s="1"/>
  <c r="BY13" i="25"/>
  <c r="BY53" i="25" s="1"/>
  <c r="BX13" i="25"/>
  <c r="BX53" i="25" s="1"/>
  <c r="BW13" i="25"/>
  <c r="BW53" i="25" s="1"/>
  <c r="BV13" i="25"/>
  <c r="BV53" i="25" s="1"/>
  <c r="BU13" i="25"/>
  <c r="BU53" i="25" s="1"/>
  <c r="BT13" i="25"/>
  <c r="BT53" i="25" s="1"/>
  <c r="BS13" i="25"/>
  <c r="BS53" i="25" s="1"/>
  <c r="BR13" i="25"/>
  <c r="BR53" i="25" s="1"/>
  <c r="BQ13" i="25"/>
  <c r="BQ53" i="25" s="1"/>
  <c r="BP13" i="25"/>
  <c r="BP53" i="25" s="1"/>
  <c r="BO13" i="25"/>
  <c r="BO53" i="25" s="1"/>
  <c r="BN13" i="25"/>
  <c r="BN53" i="25" s="1"/>
  <c r="BM13" i="25"/>
  <c r="BM53" i="25" s="1"/>
  <c r="BL13" i="25"/>
  <c r="BL53" i="25" s="1"/>
  <c r="BK13" i="25"/>
  <c r="BK53" i="25" s="1"/>
  <c r="BJ13" i="25"/>
  <c r="BJ53" i="25" s="1"/>
  <c r="BI13" i="25"/>
  <c r="BI53" i="25" s="1"/>
  <c r="BH13" i="25"/>
  <c r="BH53" i="25" s="1"/>
  <c r="BG13" i="25"/>
  <c r="BG53" i="25" s="1"/>
  <c r="BF13" i="25"/>
  <c r="BF53" i="25" s="1"/>
  <c r="BE13" i="25"/>
  <c r="BE53" i="25" s="1"/>
  <c r="BD13" i="25"/>
  <c r="BD53" i="25" s="1"/>
  <c r="BC13" i="25"/>
  <c r="BC53" i="25" s="1"/>
  <c r="BB13" i="25"/>
  <c r="BB53" i="25" s="1"/>
  <c r="BA13" i="25"/>
  <c r="BA53" i="25" s="1"/>
  <c r="AZ13" i="25"/>
  <c r="AZ53" i="25" s="1"/>
  <c r="AY13" i="25"/>
  <c r="AY53" i="25" s="1"/>
  <c r="AX13" i="25"/>
  <c r="AX53" i="25" s="1"/>
  <c r="AW13" i="25"/>
  <c r="AW53" i="25" s="1"/>
  <c r="AV13" i="25"/>
  <c r="AV53" i="25" s="1"/>
  <c r="BY12" i="25"/>
  <c r="BX12" i="25"/>
  <c r="BW12" i="25"/>
  <c r="BV12" i="25"/>
  <c r="BU12" i="25"/>
  <c r="BT12" i="25"/>
  <c r="BS12" i="25"/>
  <c r="BR12" i="25"/>
  <c r="BQ12" i="25"/>
  <c r="BP12" i="25"/>
  <c r="BO12" i="25"/>
  <c r="BN12" i="25"/>
  <c r="BM12" i="25"/>
  <c r="BL12" i="25"/>
  <c r="BK12" i="25"/>
  <c r="BJ12" i="25"/>
  <c r="BI12" i="25"/>
  <c r="BH12" i="25"/>
  <c r="BG12" i="25"/>
  <c r="BF12" i="25"/>
  <c r="BE12" i="25"/>
  <c r="BD12" i="25"/>
  <c r="BC12" i="25"/>
  <c r="BB12" i="25"/>
  <c r="BA12" i="25"/>
  <c r="AZ12" i="25"/>
  <c r="AY12" i="25"/>
  <c r="AX12" i="25"/>
  <c r="AW12" i="25"/>
  <c r="AV12" i="25"/>
  <c r="CJ10" i="25"/>
  <c r="BY10" i="25"/>
  <c r="BY51" i="25" s="1"/>
  <c r="BX10" i="25"/>
  <c r="BX51" i="25" s="1"/>
  <c r="BW10" i="25"/>
  <c r="BW51" i="25" s="1"/>
  <c r="BV10" i="25"/>
  <c r="BV51" i="25" s="1"/>
  <c r="BU10" i="25"/>
  <c r="BU51" i="25" s="1"/>
  <c r="BT10" i="25"/>
  <c r="BT51" i="25" s="1"/>
  <c r="BS10" i="25"/>
  <c r="BS51" i="25" s="1"/>
  <c r="BR10" i="25"/>
  <c r="BR51" i="25" s="1"/>
  <c r="BQ10" i="25"/>
  <c r="BQ51" i="25" s="1"/>
  <c r="BP10" i="25"/>
  <c r="BP51" i="25" s="1"/>
  <c r="BO10" i="25"/>
  <c r="BO51" i="25" s="1"/>
  <c r="BN10" i="25"/>
  <c r="BN51" i="25" s="1"/>
  <c r="BM10" i="25"/>
  <c r="BM51" i="25" s="1"/>
  <c r="BL10" i="25"/>
  <c r="BL51" i="25" s="1"/>
  <c r="BK10" i="25"/>
  <c r="BK51" i="25" s="1"/>
  <c r="BJ10" i="25"/>
  <c r="BJ51" i="25" s="1"/>
  <c r="BI10" i="25"/>
  <c r="BI51" i="25" s="1"/>
  <c r="BH10" i="25"/>
  <c r="BH51" i="25" s="1"/>
  <c r="BG10" i="25"/>
  <c r="BG51" i="25" s="1"/>
  <c r="BF10" i="25"/>
  <c r="BF51" i="25" s="1"/>
  <c r="BE10" i="25"/>
  <c r="BE51" i="25" s="1"/>
  <c r="BD10" i="25"/>
  <c r="BD51" i="25" s="1"/>
  <c r="BC10" i="25"/>
  <c r="BC51" i="25" s="1"/>
  <c r="BB10" i="25"/>
  <c r="BB51" i="25" s="1"/>
  <c r="BA10" i="25"/>
  <c r="BA51" i="25" s="1"/>
  <c r="AZ10" i="25"/>
  <c r="AZ51" i="25" s="1"/>
  <c r="AY10" i="25"/>
  <c r="AY51" i="25" s="1"/>
  <c r="AX10" i="25"/>
  <c r="AX51" i="25" s="1"/>
  <c r="AW10" i="25"/>
  <c r="AW51" i="25" s="1"/>
  <c r="AV10" i="25"/>
  <c r="AV51" i="25" s="1"/>
  <c r="CJ9" i="25"/>
  <c r="BY9" i="25"/>
  <c r="BY50" i="25" s="1"/>
  <c r="BX9" i="25"/>
  <c r="BX50" i="25" s="1"/>
  <c r="BW9" i="25"/>
  <c r="BW50" i="25" s="1"/>
  <c r="BV9" i="25"/>
  <c r="BV50" i="25" s="1"/>
  <c r="BU9" i="25"/>
  <c r="BU50" i="25" s="1"/>
  <c r="BT9" i="25"/>
  <c r="BT50" i="25" s="1"/>
  <c r="BS9" i="25"/>
  <c r="BS50" i="25" s="1"/>
  <c r="BR9" i="25"/>
  <c r="BR50" i="25" s="1"/>
  <c r="BQ9" i="25"/>
  <c r="BQ50" i="25" s="1"/>
  <c r="BP9" i="25"/>
  <c r="BP50" i="25" s="1"/>
  <c r="BO9" i="25"/>
  <c r="BO50" i="25" s="1"/>
  <c r="BN9" i="25"/>
  <c r="BN50" i="25" s="1"/>
  <c r="BM9" i="25"/>
  <c r="BM50" i="25" s="1"/>
  <c r="BL9" i="25"/>
  <c r="BL50" i="25" s="1"/>
  <c r="BK9" i="25"/>
  <c r="BK50" i="25" s="1"/>
  <c r="BJ9" i="25"/>
  <c r="BJ50" i="25" s="1"/>
  <c r="BI9" i="25"/>
  <c r="BI50" i="25" s="1"/>
  <c r="BH9" i="25"/>
  <c r="BH50" i="25" s="1"/>
  <c r="BG9" i="25"/>
  <c r="BG50" i="25" s="1"/>
  <c r="BF9" i="25"/>
  <c r="BF50" i="25" s="1"/>
  <c r="BE9" i="25"/>
  <c r="BE50" i="25" s="1"/>
  <c r="BD9" i="25"/>
  <c r="BD50" i="25" s="1"/>
  <c r="BC9" i="25"/>
  <c r="BC50" i="25" s="1"/>
  <c r="BB9" i="25"/>
  <c r="BB50" i="25" s="1"/>
  <c r="BA9" i="25"/>
  <c r="BA50" i="25" s="1"/>
  <c r="AZ9" i="25"/>
  <c r="AZ50" i="25" s="1"/>
  <c r="AY9" i="25"/>
  <c r="AY50" i="25" s="1"/>
  <c r="AX9" i="25"/>
  <c r="AX50" i="25" s="1"/>
  <c r="AW9" i="25"/>
  <c r="AW50" i="25" s="1"/>
  <c r="AV9" i="25"/>
  <c r="AV50" i="25" s="1"/>
  <c r="CJ8" i="25"/>
  <c r="BY8" i="25"/>
  <c r="BY49" i="25" s="1"/>
  <c r="BX8" i="25"/>
  <c r="BX49" i="25" s="1"/>
  <c r="BW8" i="25"/>
  <c r="BW49" i="25" s="1"/>
  <c r="BV8" i="25"/>
  <c r="BV49" i="25" s="1"/>
  <c r="BU8" i="25"/>
  <c r="BU49" i="25" s="1"/>
  <c r="BT8" i="25"/>
  <c r="BT49" i="25" s="1"/>
  <c r="BS8" i="25"/>
  <c r="BS49" i="25" s="1"/>
  <c r="BR8" i="25"/>
  <c r="BR49" i="25" s="1"/>
  <c r="BQ8" i="25"/>
  <c r="BQ49" i="25" s="1"/>
  <c r="BP8" i="25"/>
  <c r="BP49" i="25" s="1"/>
  <c r="BO8" i="25"/>
  <c r="BO49" i="25" s="1"/>
  <c r="BN8" i="25"/>
  <c r="BN49" i="25" s="1"/>
  <c r="BM8" i="25"/>
  <c r="BM49" i="25" s="1"/>
  <c r="BL8" i="25"/>
  <c r="BL49" i="25" s="1"/>
  <c r="BK8" i="25"/>
  <c r="BK49" i="25" s="1"/>
  <c r="BJ8" i="25"/>
  <c r="BJ49" i="25" s="1"/>
  <c r="BI8" i="25"/>
  <c r="BI49" i="25" s="1"/>
  <c r="BH8" i="25"/>
  <c r="BH49" i="25" s="1"/>
  <c r="BG8" i="25"/>
  <c r="BG49" i="25" s="1"/>
  <c r="BF8" i="25"/>
  <c r="BF49" i="25" s="1"/>
  <c r="BE8" i="25"/>
  <c r="BE49" i="25" s="1"/>
  <c r="BD8" i="25"/>
  <c r="BD49" i="25" s="1"/>
  <c r="BC8" i="25"/>
  <c r="BC49" i="25" s="1"/>
  <c r="BB8" i="25"/>
  <c r="BB49" i="25" s="1"/>
  <c r="BA8" i="25"/>
  <c r="BA49" i="25" s="1"/>
  <c r="AZ8" i="25"/>
  <c r="AZ49" i="25" s="1"/>
  <c r="AY8" i="25"/>
  <c r="AY49" i="25" s="1"/>
  <c r="AX8" i="25"/>
  <c r="AX49" i="25" s="1"/>
  <c r="AW8" i="25"/>
  <c r="AW49" i="25" s="1"/>
  <c r="AV8" i="25"/>
  <c r="AV49" i="25" s="1"/>
  <c r="BY7" i="25"/>
  <c r="BY48" i="25" s="1"/>
  <c r="BX7" i="25"/>
  <c r="BX48" i="25" s="1"/>
  <c r="BW7" i="25"/>
  <c r="BW48" i="25" s="1"/>
  <c r="BV7" i="25"/>
  <c r="BV48" i="25" s="1"/>
  <c r="BU7" i="25"/>
  <c r="BU48" i="25" s="1"/>
  <c r="BT7" i="25"/>
  <c r="BT48" i="25" s="1"/>
  <c r="BS7" i="25"/>
  <c r="BS48" i="25" s="1"/>
  <c r="BR7" i="25"/>
  <c r="BR48" i="25" s="1"/>
  <c r="BQ7" i="25"/>
  <c r="BQ48" i="25" s="1"/>
  <c r="BP7" i="25"/>
  <c r="BP48" i="25" s="1"/>
  <c r="BO7" i="25"/>
  <c r="BO48" i="25" s="1"/>
  <c r="BN7" i="25"/>
  <c r="BN48" i="25" s="1"/>
  <c r="BM7" i="25"/>
  <c r="BM48" i="25" s="1"/>
  <c r="BL7" i="25"/>
  <c r="BL48" i="25" s="1"/>
  <c r="BK7" i="25"/>
  <c r="BK48" i="25" s="1"/>
  <c r="BJ7" i="25"/>
  <c r="BJ48" i="25" s="1"/>
  <c r="BI7" i="25"/>
  <c r="BI48" i="25" s="1"/>
  <c r="BH7" i="25"/>
  <c r="BH48" i="25" s="1"/>
  <c r="BG7" i="25"/>
  <c r="BG48" i="25" s="1"/>
  <c r="BF7" i="25"/>
  <c r="BF48" i="25" s="1"/>
  <c r="BE7" i="25"/>
  <c r="BE48" i="25" s="1"/>
  <c r="BD7" i="25"/>
  <c r="BD48" i="25" s="1"/>
  <c r="BC7" i="25"/>
  <c r="BC48" i="25" s="1"/>
  <c r="BB7" i="25"/>
  <c r="BB48" i="25" s="1"/>
  <c r="BA7" i="25"/>
  <c r="BA48" i="25" s="1"/>
  <c r="AZ7" i="25"/>
  <c r="AZ48" i="25" s="1"/>
  <c r="AY7" i="25"/>
  <c r="AY48" i="25" s="1"/>
  <c r="AX7" i="25"/>
  <c r="AX48" i="25" s="1"/>
  <c r="AW7" i="25"/>
  <c r="AW48" i="25" s="1"/>
  <c r="AV7" i="25"/>
  <c r="AV48" i="25" s="1"/>
  <c r="CJ6" i="25"/>
  <c r="BY6" i="25"/>
  <c r="BX6" i="25"/>
  <c r="BX47" i="25" s="1"/>
  <c r="BW6" i="25"/>
  <c r="BV6" i="25"/>
  <c r="BU6" i="25"/>
  <c r="BT6" i="25"/>
  <c r="BS6" i="25"/>
  <c r="BR6" i="25"/>
  <c r="BQ6" i="25"/>
  <c r="BP6" i="25"/>
  <c r="BO6" i="25"/>
  <c r="BN6" i="25"/>
  <c r="BM6" i="25"/>
  <c r="BL6" i="25"/>
  <c r="BK6" i="25"/>
  <c r="BJ6" i="25"/>
  <c r="BI6" i="25"/>
  <c r="BH6" i="25"/>
  <c r="BG6" i="25"/>
  <c r="BF6" i="25"/>
  <c r="BE6" i="25"/>
  <c r="BD6" i="25"/>
  <c r="BC6" i="25"/>
  <c r="BB6" i="25"/>
  <c r="BA6" i="25"/>
  <c r="AZ6" i="25"/>
  <c r="AY6" i="25"/>
  <c r="AX6" i="25"/>
  <c r="AW6" i="25"/>
  <c r="AV6" i="25"/>
  <c r="AV47" i="25" s="1"/>
  <c r="AW47" i="25" l="1"/>
  <c r="AW11" i="25"/>
  <c r="BA47" i="25"/>
  <c r="BA11" i="25"/>
  <c r="BE47" i="25"/>
  <c r="BE11" i="25"/>
  <c r="BI47" i="25"/>
  <c r="BI11" i="25"/>
  <c r="BM47" i="25"/>
  <c r="BM11" i="25"/>
  <c r="BQ47" i="25"/>
  <c r="BQ11" i="25"/>
  <c r="BU47" i="25"/>
  <c r="BU11" i="25"/>
  <c r="BY47" i="25"/>
  <c r="BY11" i="25"/>
  <c r="AW52" i="25"/>
  <c r="AW17" i="25"/>
  <c r="CJ7" i="25"/>
  <c r="BA52" i="25"/>
  <c r="BA17" i="25"/>
  <c r="BE52" i="25"/>
  <c r="BE17" i="25"/>
  <c r="BI52" i="25"/>
  <c r="BI17" i="25"/>
  <c r="BM52" i="25"/>
  <c r="BM17" i="25"/>
  <c r="BQ52" i="25"/>
  <c r="BQ17" i="25"/>
  <c r="BU52" i="25"/>
  <c r="BU17" i="25"/>
  <c r="BY52" i="25"/>
  <c r="BY17" i="25"/>
  <c r="AY47" i="25"/>
  <c r="AY11" i="25"/>
  <c r="BC47" i="25"/>
  <c r="BC11" i="25"/>
  <c r="BG47" i="25"/>
  <c r="BG11" i="25"/>
  <c r="BK47" i="25"/>
  <c r="BK11" i="25"/>
  <c r="BO47" i="25"/>
  <c r="BO11" i="25"/>
  <c r="BS47" i="25"/>
  <c r="BS11" i="25"/>
  <c r="BW47" i="25"/>
  <c r="BW11" i="25"/>
  <c r="AY52" i="25"/>
  <c r="AY17" i="25"/>
  <c r="BC52" i="25"/>
  <c r="BC17" i="25"/>
  <c r="BG52" i="25"/>
  <c r="BG17" i="25"/>
  <c r="BK52" i="25"/>
  <c r="BK17" i="25"/>
  <c r="BO52" i="25"/>
  <c r="BO17" i="25"/>
  <c r="BS52" i="25"/>
  <c r="BS17" i="25"/>
  <c r="BW52" i="25"/>
  <c r="BW17" i="25"/>
  <c r="AW57" i="25"/>
  <c r="AW23" i="25"/>
  <c r="AY57" i="25"/>
  <c r="AY23" i="25"/>
  <c r="BA57" i="25"/>
  <c r="BA23" i="25"/>
  <c r="BC57" i="25"/>
  <c r="BC23" i="25"/>
  <c r="BE57" i="25"/>
  <c r="BE23" i="25"/>
  <c r="BG57" i="25"/>
  <c r="BG23" i="25"/>
  <c r="BI57" i="25"/>
  <c r="BI23" i="25"/>
  <c r="BK57" i="25"/>
  <c r="BK23" i="25"/>
  <c r="BM57" i="25"/>
  <c r="BM23" i="25"/>
  <c r="BO57" i="25"/>
  <c r="BO23" i="25"/>
  <c r="BQ57" i="25"/>
  <c r="BQ23" i="25"/>
  <c r="BS57" i="25"/>
  <c r="BS23" i="25"/>
  <c r="BU57" i="25"/>
  <c r="BU23" i="25"/>
  <c r="BW57" i="25"/>
  <c r="BW23" i="25"/>
  <c r="BY57" i="25"/>
  <c r="BY23" i="25"/>
  <c r="BR11" i="25"/>
  <c r="BT11" i="25"/>
  <c r="BV11" i="25"/>
  <c r="AW62" i="25"/>
  <c r="AW29" i="25"/>
  <c r="AY62" i="25"/>
  <c r="AY29" i="25"/>
  <c r="BA62" i="25"/>
  <c r="BA29" i="25"/>
  <c r="BC62" i="25"/>
  <c r="BC29" i="25"/>
  <c r="BE62" i="25"/>
  <c r="BE29" i="25"/>
  <c r="BG62" i="25"/>
  <c r="BG29" i="25"/>
  <c r="BI62" i="25"/>
  <c r="BI29" i="25"/>
  <c r="BK62" i="25"/>
  <c r="BK29" i="25"/>
  <c r="BM62" i="25"/>
  <c r="BM29" i="25"/>
  <c r="BO62" i="25"/>
  <c r="BO29" i="25"/>
  <c r="BQ62" i="25"/>
  <c r="BQ29" i="25"/>
  <c r="BS62" i="25"/>
  <c r="BS29" i="25"/>
  <c r="BU62" i="25"/>
  <c r="BU29" i="25"/>
  <c r="BW62" i="25"/>
  <c r="BW29" i="25"/>
  <c r="BY62" i="25"/>
  <c r="BY29" i="25"/>
  <c r="AW67" i="25"/>
  <c r="AW35" i="25"/>
  <c r="AY67" i="25"/>
  <c r="AY35" i="25"/>
  <c r="BA67" i="25"/>
  <c r="BA35" i="25"/>
  <c r="BC67" i="25"/>
  <c r="BC35" i="25"/>
  <c r="BE67" i="25"/>
  <c r="BE35" i="25"/>
  <c r="BG67" i="25"/>
  <c r="BG35" i="25"/>
  <c r="BI67" i="25"/>
  <c r="BI35" i="25"/>
  <c r="BK67" i="25"/>
  <c r="BK35" i="25"/>
  <c r="BM67" i="25"/>
  <c r="BM35" i="25"/>
  <c r="BO67" i="25"/>
  <c r="BO35" i="25"/>
  <c r="BQ67" i="25"/>
  <c r="BQ35" i="25"/>
  <c r="BS67" i="25"/>
  <c r="BS35" i="25"/>
  <c r="BU67" i="25"/>
  <c r="BU35" i="25"/>
  <c r="BW67" i="25"/>
  <c r="BW35" i="25"/>
  <c r="BY67" i="25"/>
  <c r="BY35" i="25"/>
  <c r="AW72" i="25"/>
  <c r="AW41" i="25"/>
  <c r="AY72" i="25"/>
  <c r="AY41" i="25"/>
  <c r="BA72" i="25"/>
  <c r="BA41" i="25"/>
  <c r="BC72" i="25"/>
  <c r="BC41" i="25"/>
  <c r="BE72" i="25"/>
  <c r="BE41" i="25"/>
  <c r="BG72" i="25"/>
  <c r="BG41" i="25"/>
  <c r="BI72" i="25"/>
  <c r="BI41" i="25"/>
  <c r="BK72" i="25"/>
  <c r="BK41" i="25"/>
  <c r="BM72" i="25"/>
  <c r="BM41" i="25"/>
  <c r="BO72" i="25"/>
  <c r="BO41" i="25"/>
  <c r="BQ72" i="25"/>
  <c r="BQ41" i="25"/>
  <c r="BS72" i="25"/>
  <c r="BS41" i="25"/>
  <c r="BU72" i="25"/>
  <c r="BU41" i="25"/>
  <c r="BW72" i="25"/>
  <c r="BW41" i="25"/>
  <c r="BY72" i="25"/>
  <c r="BY41" i="25"/>
  <c r="AV11" i="25"/>
  <c r="BX11" i="25"/>
  <c r="CI8" i="25"/>
  <c r="AX11" i="25"/>
  <c r="AZ47" i="25"/>
  <c r="AZ11" i="25"/>
  <c r="BB47" i="25"/>
  <c r="BB11" i="25"/>
  <c r="CI24" i="25"/>
  <c r="BD11" i="25"/>
  <c r="BF47" i="25"/>
  <c r="BF11" i="25"/>
  <c r="BH47" i="25"/>
  <c r="BH11" i="25"/>
  <c r="CI16" i="25"/>
  <c r="BJ11" i="25"/>
  <c r="CI19" i="25"/>
  <c r="BL11" i="25"/>
  <c r="CI21" i="25"/>
  <c r="BN11" i="25"/>
  <c r="CI33" i="25"/>
  <c r="BP11" i="25"/>
  <c r="CI32" i="25"/>
  <c r="CI22" i="25"/>
  <c r="CI39" i="25"/>
  <c r="CI6" i="25"/>
  <c r="AV52" i="25"/>
  <c r="AV17" i="25"/>
  <c r="AX52" i="25"/>
  <c r="AX17" i="25"/>
  <c r="AZ52" i="25"/>
  <c r="AZ17" i="25"/>
  <c r="BB52" i="25"/>
  <c r="BB17" i="25"/>
  <c r="BD52" i="25"/>
  <c r="BD17" i="25"/>
  <c r="BF52" i="25"/>
  <c r="BF17" i="25"/>
  <c r="BH52" i="25"/>
  <c r="BH17" i="25"/>
  <c r="BJ52" i="25"/>
  <c r="BJ17" i="25"/>
  <c r="BL52" i="25"/>
  <c r="BL17" i="25"/>
  <c r="BN52" i="25"/>
  <c r="BN17" i="25"/>
  <c r="BP52" i="25"/>
  <c r="BP17" i="25"/>
  <c r="BR52" i="25"/>
  <c r="BR17" i="25"/>
  <c r="BT52" i="25"/>
  <c r="BT17" i="25"/>
  <c r="BV52" i="25"/>
  <c r="BV17" i="25"/>
  <c r="BX52" i="25"/>
  <c r="BX17" i="25"/>
  <c r="AV57" i="25"/>
  <c r="AV23" i="25"/>
  <c r="AX57" i="25"/>
  <c r="AX23" i="25"/>
  <c r="AZ57" i="25"/>
  <c r="AZ23" i="25"/>
  <c r="BB57" i="25"/>
  <c r="BB23" i="25"/>
  <c r="BD57" i="25"/>
  <c r="BD23" i="25"/>
  <c r="BF57" i="25"/>
  <c r="BF23" i="25"/>
  <c r="BH57" i="25"/>
  <c r="BH23" i="25"/>
  <c r="BJ57" i="25"/>
  <c r="BJ23" i="25"/>
  <c r="BL57" i="25"/>
  <c r="BL23" i="25"/>
  <c r="BN57" i="25"/>
  <c r="BN23" i="25"/>
  <c r="BP57" i="25"/>
  <c r="BP23" i="25"/>
  <c r="BR57" i="25"/>
  <c r="BR23" i="25"/>
  <c r="BT57" i="25"/>
  <c r="BT23" i="25"/>
  <c r="BV57" i="25"/>
  <c r="BV23" i="25"/>
  <c r="BX57" i="25"/>
  <c r="BX23" i="25"/>
  <c r="AV62" i="25"/>
  <c r="AV29" i="25"/>
  <c r="AX62" i="25"/>
  <c r="AX29" i="25"/>
  <c r="AZ62" i="25"/>
  <c r="AZ29" i="25"/>
  <c r="BB62" i="25"/>
  <c r="BB29" i="25"/>
  <c r="BD62" i="25"/>
  <c r="BD29" i="25"/>
  <c r="BF62" i="25"/>
  <c r="BF29" i="25"/>
  <c r="BH62" i="25"/>
  <c r="BH29" i="25"/>
  <c r="BJ62" i="25"/>
  <c r="BJ29" i="25"/>
  <c r="BL62" i="25"/>
  <c r="BL29" i="25"/>
  <c r="BN62" i="25"/>
  <c r="BN29" i="25"/>
  <c r="BP62" i="25"/>
  <c r="BP29" i="25"/>
  <c r="BR62" i="25"/>
  <c r="BR29" i="25"/>
  <c r="BT62" i="25"/>
  <c r="BT29" i="25"/>
  <c r="BV62" i="25"/>
  <c r="BV29" i="25"/>
  <c r="BX62" i="25"/>
  <c r="BX29" i="25"/>
  <c r="AV67" i="25"/>
  <c r="AV35" i="25"/>
  <c r="AX67" i="25"/>
  <c r="AX35" i="25"/>
  <c r="AZ67" i="25"/>
  <c r="AZ35" i="25"/>
  <c r="BB67" i="25"/>
  <c r="BB35" i="25"/>
  <c r="BD67" i="25"/>
  <c r="BD35" i="25"/>
  <c r="BF67" i="25"/>
  <c r="BF35" i="25"/>
  <c r="BH67" i="25"/>
  <c r="BH35" i="25"/>
  <c r="BJ67" i="25"/>
  <c r="BJ35" i="25"/>
  <c r="BL67" i="25"/>
  <c r="BL35" i="25"/>
  <c r="BN67" i="25"/>
  <c r="BN35" i="25"/>
  <c r="BP67" i="25"/>
  <c r="BP35" i="25"/>
  <c r="BR67" i="25"/>
  <c r="BR35" i="25"/>
  <c r="BT67" i="25"/>
  <c r="BT35" i="25"/>
  <c r="BV67" i="25"/>
  <c r="BV35" i="25"/>
  <c r="BX67" i="25"/>
  <c r="BX35" i="25"/>
  <c r="AV72" i="25"/>
  <c r="AV41" i="25"/>
  <c r="AX72" i="25"/>
  <c r="AX41" i="25"/>
  <c r="AZ72" i="25"/>
  <c r="AZ41" i="25"/>
  <c r="BB72" i="25"/>
  <c r="BB41" i="25"/>
  <c r="BD72" i="25"/>
  <c r="BD41" i="25"/>
  <c r="BF72" i="25"/>
  <c r="BF41" i="25"/>
  <c r="BH72" i="25"/>
  <c r="BH41" i="25"/>
  <c r="BJ72" i="25"/>
  <c r="BJ41" i="25"/>
  <c r="BL72" i="25"/>
  <c r="BL41" i="25"/>
  <c r="BN72" i="25"/>
  <c r="BN41" i="25"/>
  <c r="BP72" i="25"/>
  <c r="BP41" i="25"/>
  <c r="BR72" i="25"/>
  <c r="BR41" i="25"/>
  <c r="BT72" i="25"/>
  <c r="BT41" i="25"/>
  <c r="BV72" i="25"/>
  <c r="BV41" i="25"/>
  <c r="BX72" i="25"/>
  <c r="BX41" i="25"/>
  <c r="Y63" i="25"/>
  <c r="Z63" i="25" s="1"/>
  <c r="AB63" i="25"/>
  <c r="AC63" i="25" s="1"/>
  <c r="AE63" i="25"/>
  <c r="AF63" i="25" s="1"/>
  <c r="AH63" i="25"/>
  <c r="AI63" i="25" s="1"/>
  <c r="AK63" i="25"/>
  <c r="AL63" i="25" s="1"/>
  <c r="AN63" i="25"/>
  <c r="AO63" i="25" s="1"/>
  <c r="AQ63" i="25"/>
  <c r="AR63" i="25" s="1"/>
  <c r="AT63" i="25"/>
  <c r="AU63" i="25" s="1"/>
  <c r="BZ6" i="25"/>
  <c r="CI7" i="25"/>
  <c r="BZ8" i="25"/>
  <c r="CI9" i="25"/>
  <c r="BZ10" i="25"/>
  <c r="CI12" i="25"/>
  <c r="BZ13" i="25"/>
  <c r="BZ14" i="25"/>
  <c r="BZ15" i="25"/>
  <c r="BZ16" i="25"/>
  <c r="BZ18" i="25"/>
  <c r="BZ19" i="25"/>
  <c r="BZ20" i="25"/>
  <c r="BZ21" i="25"/>
  <c r="BZ22" i="25"/>
  <c r="BZ24" i="25"/>
  <c r="BZ25" i="25"/>
  <c r="BZ26" i="25"/>
  <c r="BZ27" i="25"/>
  <c r="BZ28" i="25"/>
  <c r="BZ30" i="25"/>
  <c r="BZ31" i="25"/>
  <c r="BZ32" i="25"/>
  <c r="BZ33" i="25"/>
  <c r="BZ34" i="25"/>
  <c r="BZ36" i="25"/>
  <c r="BZ37" i="25"/>
  <c r="BZ38" i="25"/>
  <c r="BZ39" i="25"/>
  <c r="CI40" i="25"/>
  <c r="H63" i="25"/>
  <c r="H42" i="25"/>
  <c r="N63" i="25"/>
  <c r="N42" i="25"/>
  <c r="T63" i="25"/>
  <c r="T42" i="25"/>
  <c r="Z42" i="25"/>
  <c r="AF42" i="25"/>
  <c r="AL42" i="25"/>
  <c r="AR42" i="25"/>
  <c r="AX42" i="25"/>
  <c r="AX46" i="25" s="1"/>
  <c r="BB42" i="25"/>
  <c r="BB46" i="25" s="1"/>
  <c r="BF42" i="25"/>
  <c r="BF46" i="25" s="1"/>
  <c r="BJ42" i="25"/>
  <c r="BJ46" i="25" s="1"/>
  <c r="BN42" i="25"/>
  <c r="BN46" i="25" s="1"/>
  <c r="BR42" i="25"/>
  <c r="BR46" i="25" s="1"/>
  <c r="BV42" i="25"/>
  <c r="BV46" i="25" s="1"/>
  <c r="AX47" i="25"/>
  <c r="BD47" i="25"/>
  <c r="BJ47" i="25"/>
  <c r="BL47" i="25"/>
  <c r="BN47" i="25"/>
  <c r="BP47" i="25"/>
  <c r="BR47" i="25"/>
  <c r="BT47" i="25"/>
  <c r="BV47" i="25"/>
  <c r="BZ7" i="25"/>
  <c r="BZ9" i="25"/>
  <c r="CI10" i="25"/>
  <c r="BZ12" i="25"/>
  <c r="CJ12" i="25"/>
  <c r="CI13" i="25"/>
  <c r="CI14" i="25"/>
  <c r="CI15" i="25"/>
  <c r="CI18" i="25"/>
  <c r="CI20" i="25"/>
  <c r="CI26" i="25"/>
  <c r="CI27" i="25"/>
  <c r="CI28" i="25"/>
  <c r="CI30" i="25"/>
  <c r="CI31" i="25"/>
  <c r="CI34" i="25"/>
  <c r="CI36" i="25"/>
  <c r="CI37" i="25"/>
  <c r="CI38" i="25"/>
  <c r="BZ40" i="25"/>
  <c r="E42" i="25"/>
  <c r="K42" i="25"/>
  <c r="Q42" i="25"/>
  <c r="W42" i="25"/>
  <c r="AC42" i="25"/>
  <c r="AI42" i="25"/>
  <c r="AO42" i="25"/>
  <c r="AU42" i="25"/>
  <c r="AW42" i="25"/>
  <c r="AW46" i="25" s="1"/>
  <c r="BA42" i="25"/>
  <c r="BA46" i="25" s="1"/>
  <c r="BE42" i="25"/>
  <c r="BE46" i="25" s="1"/>
  <c r="BI42" i="25"/>
  <c r="BI46" i="25" s="1"/>
  <c r="BM42" i="25"/>
  <c r="BM46" i="25" s="1"/>
  <c r="BQ42" i="25"/>
  <c r="BQ46" i="25" s="1"/>
  <c r="BU42" i="25"/>
  <c r="BU46" i="25" s="1"/>
  <c r="BY42" i="25"/>
  <c r="BY46" i="25" s="1"/>
  <c r="BT42" i="25" l="1"/>
  <c r="BT46" i="25" s="1"/>
  <c r="AV42" i="25"/>
  <c r="BP42" i="25"/>
  <c r="BP46" i="25" s="1"/>
  <c r="BL42" i="25"/>
  <c r="BL46" i="25" s="1"/>
  <c r="BH42" i="25"/>
  <c r="BH46" i="25" s="1"/>
  <c r="BD42" i="25"/>
  <c r="BD46" i="25" s="1"/>
  <c r="AZ42" i="25"/>
  <c r="AZ46" i="25" s="1"/>
  <c r="BX42" i="25"/>
  <c r="BX46" i="25" s="1"/>
  <c r="BW42" i="25"/>
  <c r="BW46" i="25" s="1"/>
  <c r="BS42" i="25"/>
  <c r="BS46" i="25" s="1"/>
  <c r="BO42" i="25"/>
  <c r="BO46" i="25" s="1"/>
  <c r="BK42" i="25"/>
  <c r="BK46" i="25" s="1"/>
  <c r="BG42" i="25"/>
  <c r="BG46" i="25" s="1"/>
  <c r="BC42" i="25"/>
  <c r="BC46" i="25" s="1"/>
  <c r="AY42" i="25"/>
  <c r="AY46" i="25" s="1"/>
  <c r="CI25" i="25"/>
  <c r="AV77" i="25"/>
  <c r="AV46" i="25"/>
  <c r="AV81" i="25" s="1"/>
  <c r="BZ42" i="25"/>
  <c r="J22" i="23"/>
  <c r="O43" i="19" l="1"/>
  <c r="M43" i="19"/>
  <c r="K43" i="19"/>
  <c r="I43" i="19"/>
  <c r="G43" i="19"/>
  <c r="E43" i="19"/>
  <c r="C43" i="19"/>
  <c r="AE45" i="19"/>
  <c r="AC45" i="19"/>
  <c r="AA45" i="19"/>
  <c r="Y45" i="19"/>
  <c r="W45" i="19"/>
  <c r="U45" i="19"/>
  <c r="S45" i="19"/>
  <c r="BJ35" i="19"/>
  <c r="BJ34" i="19"/>
  <c r="BJ33" i="19"/>
  <c r="BJ32" i="19"/>
  <c r="BJ31" i="19"/>
  <c r="BJ30" i="19"/>
  <c r="BJ29" i="19"/>
  <c r="BJ28" i="19"/>
  <c r="BJ27" i="19"/>
  <c r="BJ26" i="19"/>
  <c r="BJ25" i="19"/>
  <c r="BJ24" i="19"/>
  <c r="BJ23" i="19"/>
  <c r="BJ22" i="19"/>
  <c r="BJ21" i="19"/>
  <c r="BJ20" i="19"/>
  <c r="BJ19" i="19"/>
  <c r="BJ18" i="19"/>
  <c r="BJ17" i="19"/>
  <c r="BJ16" i="19"/>
  <c r="BJ15" i="19"/>
  <c r="BJ14" i="19"/>
  <c r="BJ13" i="19"/>
  <c r="BJ12" i="19"/>
  <c r="BJ11" i="19"/>
  <c r="BJ10" i="19"/>
  <c r="BJ9" i="19"/>
  <c r="BJ8" i="19"/>
  <c r="BJ7" i="19"/>
  <c r="BJ6" i="19"/>
  <c r="BJ35" i="17"/>
  <c r="BJ34" i="17"/>
  <c r="BJ33" i="17"/>
  <c r="BJ32" i="17"/>
  <c r="BJ31" i="17"/>
  <c r="BJ30" i="17"/>
  <c r="BJ29" i="17"/>
  <c r="BJ28" i="17"/>
  <c r="BJ27" i="17"/>
  <c r="BJ26" i="17"/>
  <c r="BJ25" i="17"/>
  <c r="BJ24" i="17"/>
  <c r="BJ23" i="17"/>
  <c r="BJ22" i="17"/>
  <c r="BJ21" i="17"/>
  <c r="BJ20" i="17"/>
  <c r="BJ19" i="17"/>
  <c r="BJ18" i="17"/>
  <c r="BJ17" i="17"/>
  <c r="BJ16" i="17"/>
  <c r="BJ15" i="17"/>
  <c r="BJ14" i="17"/>
  <c r="BJ13" i="17"/>
  <c r="BJ12" i="17"/>
  <c r="BJ11" i="17"/>
  <c r="BJ10" i="17"/>
  <c r="BJ9" i="17"/>
  <c r="BJ8" i="17"/>
  <c r="BJ7" i="17"/>
  <c r="BJ6" i="17"/>
  <c r="BJ36" i="19" l="1"/>
  <c r="AV57" i="22"/>
  <c r="AS56" i="22"/>
  <c r="AP56" i="22"/>
  <c r="AM56" i="22"/>
  <c r="AJ56" i="22"/>
  <c r="AG56" i="22"/>
  <c r="AD56" i="22"/>
  <c r="AA56" i="22"/>
  <c r="X56" i="22"/>
  <c r="M56" i="22"/>
  <c r="D56" i="22"/>
  <c r="E56" i="22" s="1"/>
  <c r="AS55" i="22"/>
  <c r="AP55" i="22"/>
  <c r="AM55" i="22"/>
  <c r="AJ55" i="22"/>
  <c r="AG55" i="22"/>
  <c r="AD55" i="22"/>
  <c r="AA55" i="22"/>
  <c r="X55" i="22"/>
  <c r="M55" i="22"/>
  <c r="D55" i="22"/>
  <c r="E55" i="22" s="1"/>
  <c r="AS54" i="22"/>
  <c r="AP54" i="22"/>
  <c r="AM54" i="22"/>
  <c r="AJ54" i="22"/>
  <c r="AG54" i="22"/>
  <c r="AD54" i="22"/>
  <c r="AA54" i="22"/>
  <c r="X54" i="22"/>
  <c r="U54" i="22"/>
  <c r="R54" i="22"/>
  <c r="O54" i="22"/>
  <c r="M54" i="22"/>
  <c r="L54" i="22"/>
  <c r="I54" i="22"/>
  <c r="F54" i="22"/>
  <c r="D54" i="22"/>
  <c r="C54" i="22"/>
  <c r="E54" i="22" s="1"/>
  <c r="AS53" i="22"/>
  <c r="AP53" i="22"/>
  <c r="AM53" i="22"/>
  <c r="AJ53" i="22"/>
  <c r="AG53" i="22"/>
  <c r="AD53" i="22"/>
  <c r="AA53" i="22"/>
  <c r="X53" i="22"/>
  <c r="U53" i="22"/>
  <c r="R53" i="22"/>
  <c r="O53" i="22"/>
  <c r="M53" i="22"/>
  <c r="L53" i="22"/>
  <c r="I53" i="22"/>
  <c r="F53" i="22"/>
  <c r="D53" i="22"/>
  <c r="C53" i="22"/>
  <c r="AS52" i="22"/>
  <c r="AP52" i="22"/>
  <c r="AM52" i="22"/>
  <c r="AJ52" i="22"/>
  <c r="AG52" i="22"/>
  <c r="AD52" i="22"/>
  <c r="AA52" i="22"/>
  <c r="X52" i="22"/>
  <c r="U52" i="22"/>
  <c r="R52" i="22"/>
  <c r="O52" i="22"/>
  <c r="M52" i="22"/>
  <c r="L52" i="22"/>
  <c r="I52" i="22"/>
  <c r="F52" i="22"/>
  <c r="D52" i="22"/>
  <c r="C52" i="22"/>
  <c r="AS51" i="22"/>
  <c r="AP51" i="22"/>
  <c r="AM51" i="22"/>
  <c r="AJ51" i="22"/>
  <c r="AG51" i="22"/>
  <c r="AD51" i="22"/>
  <c r="AA51" i="22"/>
  <c r="X51" i="22"/>
  <c r="U51" i="22"/>
  <c r="R51" i="22"/>
  <c r="O51" i="22"/>
  <c r="M51" i="22"/>
  <c r="L51" i="22"/>
  <c r="I51" i="22"/>
  <c r="F51" i="22"/>
  <c r="D51" i="22"/>
  <c r="C51" i="22"/>
  <c r="AS50" i="22"/>
  <c r="AP50" i="22"/>
  <c r="AM50" i="22"/>
  <c r="AJ50" i="22"/>
  <c r="AG50" i="22"/>
  <c r="AD50" i="22"/>
  <c r="AA50" i="22"/>
  <c r="X50" i="22"/>
  <c r="U50" i="22"/>
  <c r="R50" i="22"/>
  <c r="O50" i="22"/>
  <c r="M50" i="22"/>
  <c r="L50" i="22"/>
  <c r="I50" i="22"/>
  <c r="F50" i="22"/>
  <c r="D50" i="22"/>
  <c r="C50" i="22"/>
  <c r="AS49" i="22"/>
  <c r="AP49" i="22"/>
  <c r="AM49" i="22"/>
  <c r="AJ49" i="22"/>
  <c r="AG49" i="22"/>
  <c r="AD49" i="22"/>
  <c r="AA49" i="22"/>
  <c r="X49" i="22"/>
  <c r="U49" i="22"/>
  <c r="R49" i="22"/>
  <c r="O49" i="22"/>
  <c r="M49" i="22"/>
  <c r="L49" i="22"/>
  <c r="I49" i="22"/>
  <c r="F49" i="22"/>
  <c r="D49" i="22"/>
  <c r="C49" i="22"/>
  <c r="AS48" i="22"/>
  <c r="AP48" i="22"/>
  <c r="AM48" i="22"/>
  <c r="AJ48" i="22"/>
  <c r="AG48" i="22"/>
  <c r="AD48" i="22"/>
  <c r="AA48" i="22"/>
  <c r="X48" i="22"/>
  <c r="U48" i="22"/>
  <c r="R48" i="22"/>
  <c r="O48" i="22"/>
  <c r="M48" i="22"/>
  <c r="L48" i="22"/>
  <c r="I48" i="22"/>
  <c r="F48" i="22"/>
  <c r="D48" i="22"/>
  <c r="C48" i="22"/>
  <c r="AS47" i="22"/>
  <c r="AP47" i="22"/>
  <c r="AM47" i="22"/>
  <c r="AJ47" i="22"/>
  <c r="AG47" i="22"/>
  <c r="AD47" i="22"/>
  <c r="AA47" i="22"/>
  <c r="X47" i="22"/>
  <c r="U47" i="22"/>
  <c r="R47" i="22"/>
  <c r="O47" i="22"/>
  <c r="M47" i="22"/>
  <c r="L47" i="22"/>
  <c r="I47" i="22"/>
  <c r="F47" i="22"/>
  <c r="D47" i="22"/>
  <c r="C47" i="22"/>
  <c r="AS46" i="22"/>
  <c r="AP46" i="22"/>
  <c r="AM46" i="22"/>
  <c r="AJ46" i="22"/>
  <c r="AG46" i="22"/>
  <c r="AD46" i="22"/>
  <c r="AA46" i="22"/>
  <c r="X46" i="22"/>
  <c r="U46" i="22"/>
  <c r="R46" i="22"/>
  <c r="O46" i="22"/>
  <c r="M46" i="22"/>
  <c r="L46" i="22"/>
  <c r="I46" i="22"/>
  <c r="F46" i="22"/>
  <c r="D46" i="22"/>
  <c r="C46" i="22"/>
  <c r="AS45" i="22"/>
  <c r="AP45" i="22"/>
  <c r="AM45" i="22"/>
  <c r="AJ45" i="22"/>
  <c r="AG45" i="22"/>
  <c r="AD45" i="22"/>
  <c r="AA45" i="22"/>
  <c r="X45" i="22"/>
  <c r="U45" i="22"/>
  <c r="R45" i="22"/>
  <c r="O45" i="22"/>
  <c r="M45" i="22"/>
  <c r="L45" i="22"/>
  <c r="I45" i="22"/>
  <c r="F45" i="22"/>
  <c r="D45" i="22"/>
  <c r="C45" i="22"/>
  <c r="AS44" i="22"/>
  <c r="AP44" i="22"/>
  <c r="AM44" i="22"/>
  <c r="AJ44" i="22"/>
  <c r="AG44" i="22"/>
  <c r="AD44" i="22"/>
  <c r="AA44" i="22"/>
  <c r="X44" i="22"/>
  <c r="U44" i="22"/>
  <c r="R44" i="22"/>
  <c r="O44" i="22"/>
  <c r="M44" i="22"/>
  <c r="L44" i="22"/>
  <c r="I44" i="22"/>
  <c r="F44" i="22"/>
  <c r="D44" i="22"/>
  <c r="C44" i="22"/>
  <c r="AS43" i="22"/>
  <c r="AP43" i="22"/>
  <c r="AM43" i="22"/>
  <c r="AJ43" i="22"/>
  <c r="AG43" i="22"/>
  <c r="AD43" i="22"/>
  <c r="AA43" i="22"/>
  <c r="X43" i="22"/>
  <c r="U43" i="22"/>
  <c r="R43" i="22"/>
  <c r="O43" i="22"/>
  <c r="M43" i="22"/>
  <c r="L43" i="22"/>
  <c r="I43" i="22"/>
  <c r="F43" i="22"/>
  <c r="D43" i="22"/>
  <c r="C43" i="22"/>
  <c r="AS42" i="22"/>
  <c r="AP42" i="22"/>
  <c r="AM42" i="22"/>
  <c r="AJ42" i="22"/>
  <c r="AG42" i="22"/>
  <c r="AD42" i="22"/>
  <c r="AA42" i="22"/>
  <c r="X42" i="22"/>
  <c r="U42" i="22"/>
  <c r="R42" i="22"/>
  <c r="O42" i="22"/>
  <c r="M42" i="22"/>
  <c r="L42" i="22"/>
  <c r="I42" i="22"/>
  <c r="F42" i="22"/>
  <c r="D42" i="22"/>
  <c r="C42" i="22"/>
  <c r="U41" i="22"/>
  <c r="R41" i="22"/>
  <c r="O41" i="22"/>
  <c r="M41" i="22"/>
  <c r="L41" i="22"/>
  <c r="I41" i="22"/>
  <c r="F41" i="22"/>
  <c r="D41" i="22"/>
  <c r="C41" i="22"/>
  <c r="AS40" i="22"/>
  <c r="AP40" i="22"/>
  <c r="AM40" i="22"/>
  <c r="AJ40" i="22"/>
  <c r="AG40" i="22"/>
  <c r="AD40" i="22"/>
  <c r="AA40" i="22"/>
  <c r="X40" i="22"/>
  <c r="U40" i="22"/>
  <c r="R40" i="22"/>
  <c r="O40" i="22"/>
  <c r="M40" i="22"/>
  <c r="L40" i="22"/>
  <c r="I40" i="22"/>
  <c r="F40" i="22"/>
  <c r="D40" i="22"/>
  <c r="C40" i="22"/>
  <c r="U39" i="22"/>
  <c r="R39" i="22"/>
  <c r="O39" i="22"/>
  <c r="M39" i="22"/>
  <c r="L39" i="22"/>
  <c r="I39" i="22"/>
  <c r="F39" i="22"/>
  <c r="D39" i="22"/>
  <c r="C39" i="22"/>
  <c r="AS38" i="22"/>
  <c r="AP38" i="22"/>
  <c r="AM38" i="22"/>
  <c r="AJ38" i="22"/>
  <c r="AG38" i="22"/>
  <c r="AD38" i="22"/>
  <c r="AA38" i="22"/>
  <c r="X38" i="22"/>
  <c r="U38" i="22"/>
  <c r="R38" i="22"/>
  <c r="O38" i="22"/>
  <c r="M38" i="22"/>
  <c r="L38" i="22"/>
  <c r="I38" i="22"/>
  <c r="F38" i="22"/>
  <c r="D38" i="22"/>
  <c r="C38" i="22"/>
  <c r="U37" i="22"/>
  <c r="R37" i="22"/>
  <c r="O37" i="22"/>
  <c r="M37" i="22"/>
  <c r="L37" i="22"/>
  <c r="I37" i="22"/>
  <c r="F37" i="22"/>
  <c r="D37" i="22"/>
  <c r="C37" i="22"/>
  <c r="AS36" i="22"/>
  <c r="AS57" i="22" s="1"/>
  <c r="AP36" i="22"/>
  <c r="AP57" i="22" s="1"/>
  <c r="AM36" i="22"/>
  <c r="AM57" i="22" s="1"/>
  <c r="AJ36" i="22"/>
  <c r="AJ57" i="22" s="1"/>
  <c r="AG36" i="22"/>
  <c r="AG57" i="22" s="1"/>
  <c r="AD36" i="22"/>
  <c r="AD57" i="22" s="1"/>
  <c r="AA36" i="22"/>
  <c r="AA57" i="22" s="1"/>
  <c r="X36" i="22"/>
  <c r="X57" i="22" s="1"/>
  <c r="U36" i="22"/>
  <c r="U57" i="22" s="1"/>
  <c r="R36" i="22"/>
  <c r="R57" i="22" s="1"/>
  <c r="O36" i="22"/>
  <c r="O57" i="22" s="1"/>
  <c r="M36" i="22"/>
  <c r="L36" i="22"/>
  <c r="L57" i="22" s="1"/>
  <c r="I36" i="22"/>
  <c r="I57" i="22" s="1"/>
  <c r="F36" i="22"/>
  <c r="F57" i="22" s="1"/>
  <c r="D36" i="22"/>
  <c r="C36" i="22"/>
  <c r="C57" i="22" s="1"/>
  <c r="BX35" i="22"/>
  <c r="BW35" i="22"/>
  <c r="BV35" i="22"/>
  <c r="BU35" i="22"/>
  <c r="BT35" i="22"/>
  <c r="BR35" i="22"/>
  <c r="BQ35" i="22"/>
  <c r="BP35" i="22"/>
  <c r="BO35" i="22"/>
  <c r="BN35" i="22"/>
  <c r="BM35" i="22"/>
  <c r="BL35" i="22"/>
  <c r="BK35" i="22"/>
  <c r="BJ35" i="22"/>
  <c r="BI35" i="22"/>
  <c r="BH35" i="22"/>
  <c r="BG35" i="22"/>
  <c r="BF35" i="22"/>
  <c r="BE35" i="22"/>
  <c r="BD35" i="22"/>
  <c r="BC35" i="22"/>
  <c r="BB35" i="22"/>
  <c r="BA35" i="22"/>
  <c r="AZ35" i="22"/>
  <c r="AY35" i="22"/>
  <c r="AX35" i="22"/>
  <c r="AW35" i="22"/>
  <c r="AV35" i="22"/>
  <c r="BX34" i="22"/>
  <c r="BW34" i="22"/>
  <c r="BV34" i="22"/>
  <c r="BU34" i="22"/>
  <c r="BT34" i="22"/>
  <c r="BS34" i="22"/>
  <c r="BR34" i="22"/>
  <c r="BQ34" i="22"/>
  <c r="BP34" i="22"/>
  <c r="BO34" i="22"/>
  <c r="BN34" i="22"/>
  <c r="BM34" i="22"/>
  <c r="BL34" i="22"/>
  <c r="BK34" i="22"/>
  <c r="BJ34" i="22"/>
  <c r="BI34" i="22"/>
  <c r="BH34" i="22"/>
  <c r="BG34" i="22"/>
  <c r="BF34" i="22"/>
  <c r="BE34" i="22"/>
  <c r="BD34" i="22"/>
  <c r="BC34" i="22"/>
  <c r="BB34" i="22"/>
  <c r="BA34" i="22"/>
  <c r="AZ34" i="22"/>
  <c r="AY34" i="22"/>
  <c r="AX34" i="22"/>
  <c r="AW34" i="22"/>
  <c r="AV34" i="22"/>
  <c r="BX33" i="22"/>
  <c r="BW33" i="22"/>
  <c r="BV33" i="22"/>
  <c r="BU33" i="22"/>
  <c r="BT33" i="22"/>
  <c r="BS33" i="22"/>
  <c r="BR33" i="22"/>
  <c r="BQ33" i="22"/>
  <c r="BP33" i="22"/>
  <c r="BO33" i="22"/>
  <c r="BN33" i="22"/>
  <c r="BM33" i="22"/>
  <c r="BL33" i="22"/>
  <c r="BK33" i="22"/>
  <c r="BJ33" i="22"/>
  <c r="BI33" i="22"/>
  <c r="BH33" i="22"/>
  <c r="BG33" i="22"/>
  <c r="BF33" i="22"/>
  <c r="BE33" i="22"/>
  <c r="BD33" i="22"/>
  <c r="BC33" i="22"/>
  <c r="BB33" i="22"/>
  <c r="BA33" i="22"/>
  <c r="AZ33" i="22"/>
  <c r="AY33" i="22"/>
  <c r="AX33" i="22"/>
  <c r="AW33" i="22"/>
  <c r="AV33" i="22"/>
  <c r="BX32" i="22"/>
  <c r="BW32" i="22"/>
  <c r="BV32" i="22"/>
  <c r="BU32" i="22"/>
  <c r="BT32" i="22"/>
  <c r="BS32" i="22"/>
  <c r="BR32" i="22"/>
  <c r="BQ32" i="22"/>
  <c r="BP32" i="22"/>
  <c r="BO32" i="22"/>
  <c r="BN32" i="22"/>
  <c r="BM32" i="22"/>
  <c r="BL32" i="22"/>
  <c r="BK32" i="22"/>
  <c r="BJ32" i="22"/>
  <c r="BI32" i="22"/>
  <c r="BH32" i="22"/>
  <c r="BG32" i="22"/>
  <c r="BF32" i="22"/>
  <c r="BE32" i="22"/>
  <c r="BD32" i="22"/>
  <c r="BC32" i="22"/>
  <c r="BB32" i="22"/>
  <c r="BA32" i="22"/>
  <c r="AZ32" i="22"/>
  <c r="AY32" i="22"/>
  <c r="AX32" i="22"/>
  <c r="AW32" i="22"/>
  <c r="AV32" i="22"/>
  <c r="BX31" i="22"/>
  <c r="BW31" i="22"/>
  <c r="BV31" i="22"/>
  <c r="BU31" i="22"/>
  <c r="BT31" i="22"/>
  <c r="BS31" i="22"/>
  <c r="BR31" i="22"/>
  <c r="BQ31" i="22"/>
  <c r="BP31" i="22"/>
  <c r="BO31" i="22"/>
  <c r="BN31" i="22"/>
  <c r="BM31" i="22"/>
  <c r="BL31" i="22"/>
  <c r="BK31" i="22"/>
  <c r="BJ31" i="22"/>
  <c r="BI31" i="22"/>
  <c r="BH31" i="22"/>
  <c r="BG31" i="22"/>
  <c r="BF31" i="22"/>
  <c r="BE31" i="22"/>
  <c r="BD31" i="22"/>
  <c r="BC31" i="22"/>
  <c r="BB31" i="22"/>
  <c r="BA31" i="22"/>
  <c r="AZ31" i="22"/>
  <c r="AY31" i="22"/>
  <c r="AX31" i="22"/>
  <c r="AW31" i="22"/>
  <c r="AV31" i="22"/>
  <c r="BX30" i="22"/>
  <c r="BW30" i="22"/>
  <c r="BV30" i="22"/>
  <c r="BU30" i="22"/>
  <c r="BT30" i="22"/>
  <c r="BS30" i="22"/>
  <c r="BR30" i="22"/>
  <c r="BQ30" i="22"/>
  <c r="BP30" i="22"/>
  <c r="BO30" i="22"/>
  <c r="BN30" i="22"/>
  <c r="BM30" i="22"/>
  <c r="BL30" i="22"/>
  <c r="BK30" i="22"/>
  <c r="BJ30" i="22"/>
  <c r="BI30" i="22"/>
  <c r="BH30" i="22"/>
  <c r="BG30" i="22"/>
  <c r="BF30" i="22"/>
  <c r="BE30" i="22"/>
  <c r="BD30" i="22"/>
  <c r="BC30" i="22"/>
  <c r="BB30" i="22"/>
  <c r="BA30" i="22"/>
  <c r="AZ30" i="22"/>
  <c r="AY30" i="22"/>
  <c r="AX30" i="22"/>
  <c r="AW30" i="22"/>
  <c r="AV30" i="22"/>
  <c r="BX29" i="22"/>
  <c r="BW29" i="22"/>
  <c r="BV29" i="22"/>
  <c r="BU29" i="22"/>
  <c r="BT29" i="22"/>
  <c r="BS29" i="22"/>
  <c r="BR29" i="22"/>
  <c r="BQ29" i="22"/>
  <c r="BP29" i="22"/>
  <c r="BO29" i="22"/>
  <c r="BN29" i="22"/>
  <c r="BM29" i="22"/>
  <c r="BL29" i="22"/>
  <c r="BK29" i="22"/>
  <c r="BJ29" i="22"/>
  <c r="BI29" i="22"/>
  <c r="BH29" i="22"/>
  <c r="BG29" i="22"/>
  <c r="BF29" i="22"/>
  <c r="BE29" i="22"/>
  <c r="BD29" i="22"/>
  <c r="BC29" i="22"/>
  <c r="BB29" i="22"/>
  <c r="BA29" i="22"/>
  <c r="AZ29" i="22"/>
  <c r="AY29" i="22"/>
  <c r="AX29" i="22"/>
  <c r="AW29" i="22"/>
  <c r="AV29" i="22"/>
  <c r="BX28" i="22"/>
  <c r="BW28" i="22"/>
  <c r="BV28" i="22"/>
  <c r="BU28" i="22"/>
  <c r="BT28" i="22"/>
  <c r="BS28" i="22"/>
  <c r="BR28" i="22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BX27" i="22"/>
  <c r="BW27" i="22"/>
  <c r="BV27" i="22"/>
  <c r="BU27" i="22"/>
  <c r="BT27" i="22"/>
  <c r="BS27" i="22"/>
  <c r="BR27" i="22"/>
  <c r="BQ27" i="22"/>
  <c r="BP27" i="22"/>
  <c r="BO27" i="22"/>
  <c r="BN27" i="22"/>
  <c r="BM27" i="22"/>
  <c r="BL27" i="22"/>
  <c r="BK27" i="22"/>
  <c r="BJ27" i="22"/>
  <c r="BI27" i="22"/>
  <c r="BH27" i="22"/>
  <c r="BG27" i="22"/>
  <c r="BF27" i="22"/>
  <c r="BE27" i="22"/>
  <c r="BD27" i="22"/>
  <c r="BC27" i="22"/>
  <c r="BB27" i="22"/>
  <c r="BA27" i="22"/>
  <c r="AZ27" i="22"/>
  <c r="AY27" i="22"/>
  <c r="AX27" i="22"/>
  <c r="AW27" i="22"/>
  <c r="AV27" i="22"/>
  <c r="BX26" i="22"/>
  <c r="BW26" i="22"/>
  <c r="BV26" i="22"/>
  <c r="BU26" i="22"/>
  <c r="BT26" i="22"/>
  <c r="BS26" i="22"/>
  <c r="BR26" i="22"/>
  <c r="BQ26" i="22"/>
  <c r="BP26" i="22"/>
  <c r="BO26" i="22"/>
  <c r="BN26" i="22"/>
  <c r="BM26" i="22"/>
  <c r="BL26" i="22"/>
  <c r="BK26" i="22"/>
  <c r="BJ26" i="22"/>
  <c r="BI26" i="22"/>
  <c r="BH26" i="22"/>
  <c r="BG26" i="22"/>
  <c r="BF26" i="22"/>
  <c r="BE26" i="22"/>
  <c r="BD26" i="22"/>
  <c r="BC26" i="22"/>
  <c r="BB26" i="22"/>
  <c r="BA26" i="22"/>
  <c r="AZ26" i="22"/>
  <c r="AY26" i="22"/>
  <c r="AX26" i="22"/>
  <c r="AW26" i="22"/>
  <c r="AV26" i="22"/>
  <c r="BX25" i="22"/>
  <c r="BW25" i="22"/>
  <c r="BV25" i="22"/>
  <c r="BU25" i="22"/>
  <c r="BT25" i="22"/>
  <c r="BS25" i="22"/>
  <c r="BR25" i="22"/>
  <c r="BQ25" i="22"/>
  <c r="BP25" i="22"/>
  <c r="BO25" i="22"/>
  <c r="BN25" i="22"/>
  <c r="BM25" i="22"/>
  <c r="BL25" i="22"/>
  <c r="BK25" i="22"/>
  <c r="BJ25" i="22"/>
  <c r="BI25" i="22"/>
  <c r="BH25" i="22"/>
  <c r="BG25" i="22"/>
  <c r="BF25" i="22"/>
  <c r="BE25" i="22"/>
  <c r="BD25" i="22"/>
  <c r="BC25" i="22"/>
  <c r="BB25" i="22"/>
  <c r="BA25" i="22"/>
  <c r="AZ25" i="22"/>
  <c r="AY25" i="22"/>
  <c r="AX25" i="22"/>
  <c r="AW25" i="22"/>
  <c r="AV25" i="22"/>
  <c r="BX24" i="22"/>
  <c r="BW24" i="22"/>
  <c r="BV24" i="22"/>
  <c r="BU24" i="22"/>
  <c r="BT24" i="22"/>
  <c r="BS24" i="22"/>
  <c r="BR24" i="22"/>
  <c r="BQ24" i="22"/>
  <c r="BP24" i="22"/>
  <c r="BO24" i="22"/>
  <c r="BN24" i="22"/>
  <c r="BM24" i="22"/>
  <c r="BL24" i="22"/>
  <c r="BK24" i="22"/>
  <c r="BJ24" i="22"/>
  <c r="BI24" i="22"/>
  <c r="BH24" i="22"/>
  <c r="BG24" i="22"/>
  <c r="BF24" i="22"/>
  <c r="BE24" i="22"/>
  <c r="BD24" i="22"/>
  <c r="BC24" i="22"/>
  <c r="BB24" i="22"/>
  <c r="BA24" i="22"/>
  <c r="AZ24" i="22"/>
  <c r="AY24" i="22"/>
  <c r="AX24" i="22"/>
  <c r="AW24" i="22"/>
  <c r="AV24" i="22"/>
  <c r="BX23" i="22"/>
  <c r="BW23" i="22"/>
  <c r="BV23" i="22"/>
  <c r="BU23" i="22"/>
  <c r="BT23" i="22"/>
  <c r="BS23" i="22"/>
  <c r="BR23" i="22"/>
  <c r="BQ23" i="22"/>
  <c r="BP23" i="22"/>
  <c r="BO23" i="22"/>
  <c r="BN23" i="22"/>
  <c r="BM23" i="22"/>
  <c r="BL23" i="22"/>
  <c r="BK23" i="22"/>
  <c r="BJ23" i="22"/>
  <c r="BI23" i="22"/>
  <c r="BH23" i="22"/>
  <c r="BG23" i="22"/>
  <c r="BF23" i="22"/>
  <c r="BE23" i="22"/>
  <c r="BD23" i="22"/>
  <c r="BC23" i="22"/>
  <c r="BB23" i="22"/>
  <c r="BA23" i="22"/>
  <c r="AZ23" i="22"/>
  <c r="AY23" i="22"/>
  <c r="AX23" i="22"/>
  <c r="AW23" i="22"/>
  <c r="AV23" i="22"/>
  <c r="BX22" i="22"/>
  <c r="BW22" i="22"/>
  <c r="BV22" i="22"/>
  <c r="BU22" i="22"/>
  <c r="BT22" i="22"/>
  <c r="BS22" i="22"/>
  <c r="BR22" i="22"/>
  <c r="BQ22" i="22"/>
  <c r="BP22" i="22"/>
  <c r="BO22" i="22"/>
  <c r="BN22" i="22"/>
  <c r="BM22" i="22"/>
  <c r="BL22" i="22"/>
  <c r="BK22" i="22"/>
  <c r="BJ22" i="22"/>
  <c r="BI22" i="22"/>
  <c r="BH22" i="22"/>
  <c r="BG22" i="22"/>
  <c r="BF22" i="22"/>
  <c r="BE22" i="22"/>
  <c r="BD22" i="22"/>
  <c r="BC22" i="22"/>
  <c r="BB22" i="22"/>
  <c r="BA22" i="22"/>
  <c r="AZ22" i="22"/>
  <c r="AY22" i="22"/>
  <c r="AX22" i="22"/>
  <c r="AW22" i="22"/>
  <c r="AV22" i="22"/>
  <c r="BX21" i="22"/>
  <c r="BW21" i="22"/>
  <c r="BV21" i="22"/>
  <c r="BU21" i="22"/>
  <c r="BT21" i="22"/>
  <c r="BS21" i="22"/>
  <c r="BR21" i="22"/>
  <c r="BQ21" i="22"/>
  <c r="BP21" i="22"/>
  <c r="BO21" i="22"/>
  <c r="BN21" i="22"/>
  <c r="BM21" i="22"/>
  <c r="BL21" i="22"/>
  <c r="BK21" i="22"/>
  <c r="BJ21" i="22"/>
  <c r="BI21" i="22"/>
  <c r="BH21" i="22"/>
  <c r="BG21" i="22"/>
  <c r="BF21" i="22"/>
  <c r="BE21" i="22"/>
  <c r="BD21" i="22"/>
  <c r="BC21" i="22"/>
  <c r="BB21" i="22"/>
  <c r="BA21" i="22"/>
  <c r="AZ21" i="22"/>
  <c r="AY21" i="22"/>
  <c r="AX21" i="22"/>
  <c r="AW21" i="22"/>
  <c r="AV21" i="22"/>
  <c r="BY21" i="22" s="1"/>
  <c r="BY20" i="22"/>
  <c r="BX20" i="22"/>
  <c r="BW20" i="22"/>
  <c r="BV20" i="22"/>
  <c r="BU20" i="22"/>
  <c r="BT20" i="22"/>
  <c r="BS20" i="22"/>
  <c r="BR20" i="22"/>
  <c r="BQ20" i="22"/>
  <c r="BP20" i="22"/>
  <c r="BO20" i="22"/>
  <c r="BN20" i="22"/>
  <c r="BM20" i="22"/>
  <c r="BL20" i="22"/>
  <c r="BK20" i="22"/>
  <c r="BJ20" i="22"/>
  <c r="BI20" i="22"/>
  <c r="BH20" i="22"/>
  <c r="BG20" i="22"/>
  <c r="BF20" i="22"/>
  <c r="BE20" i="22"/>
  <c r="BD20" i="22"/>
  <c r="BC20" i="22"/>
  <c r="BB20" i="22"/>
  <c r="BA20" i="22"/>
  <c r="AZ20" i="22"/>
  <c r="AY20" i="22"/>
  <c r="AX20" i="22"/>
  <c r="AW20" i="22"/>
  <c r="AV20" i="22"/>
  <c r="BX19" i="22"/>
  <c r="BW19" i="22"/>
  <c r="BV19" i="22"/>
  <c r="BU19" i="22"/>
  <c r="BT19" i="22"/>
  <c r="BS19" i="22"/>
  <c r="BR19" i="22"/>
  <c r="BQ19" i="22"/>
  <c r="BP19" i="22"/>
  <c r="BO19" i="22"/>
  <c r="BN19" i="22"/>
  <c r="BM19" i="22"/>
  <c r="BL19" i="22"/>
  <c r="BK19" i="22"/>
  <c r="BJ19" i="22"/>
  <c r="BI19" i="22"/>
  <c r="BH19" i="22"/>
  <c r="BG19" i="22"/>
  <c r="BF19" i="22"/>
  <c r="BE19" i="22"/>
  <c r="BD19" i="22"/>
  <c r="BC19" i="22"/>
  <c r="BB19" i="22"/>
  <c r="BA19" i="22"/>
  <c r="AZ19" i="22"/>
  <c r="AY19" i="22"/>
  <c r="AX19" i="22"/>
  <c r="AW19" i="22"/>
  <c r="AV19" i="22"/>
  <c r="BX18" i="22"/>
  <c r="BW18" i="22"/>
  <c r="BV18" i="22"/>
  <c r="BU18" i="22"/>
  <c r="BT18" i="22"/>
  <c r="BS18" i="22"/>
  <c r="BR18" i="22"/>
  <c r="BQ18" i="22"/>
  <c r="BP18" i="22"/>
  <c r="BO18" i="22"/>
  <c r="BN18" i="22"/>
  <c r="BM18" i="22"/>
  <c r="BL18" i="22"/>
  <c r="BK18" i="22"/>
  <c r="BJ18" i="22"/>
  <c r="BI18" i="22"/>
  <c r="BH18" i="22"/>
  <c r="BG18" i="22"/>
  <c r="BF18" i="22"/>
  <c r="BE18" i="22"/>
  <c r="BD18" i="22"/>
  <c r="BC18" i="22"/>
  <c r="BB18" i="22"/>
  <c r="BA18" i="22"/>
  <c r="AZ18" i="22"/>
  <c r="AY18" i="22"/>
  <c r="AX18" i="22"/>
  <c r="AW18" i="22"/>
  <c r="AV18" i="22"/>
  <c r="BY18" i="22" s="1"/>
  <c r="BX17" i="22"/>
  <c r="BW17" i="22"/>
  <c r="BV17" i="22"/>
  <c r="BU17" i="22"/>
  <c r="BT17" i="22"/>
  <c r="BS17" i="22"/>
  <c r="BR17" i="22"/>
  <c r="BQ17" i="22"/>
  <c r="BP17" i="22"/>
  <c r="BO17" i="22"/>
  <c r="BN17" i="22"/>
  <c r="BM17" i="22"/>
  <c r="BL17" i="22"/>
  <c r="BK17" i="22"/>
  <c r="BJ17" i="22"/>
  <c r="BI17" i="22"/>
  <c r="BH17" i="22"/>
  <c r="BG17" i="22"/>
  <c r="BF17" i="22"/>
  <c r="BE17" i="22"/>
  <c r="BD17" i="22"/>
  <c r="BC17" i="22"/>
  <c r="BB17" i="22"/>
  <c r="BA17" i="22"/>
  <c r="AZ17" i="22"/>
  <c r="AY17" i="22"/>
  <c r="AX17" i="22"/>
  <c r="AW17" i="22"/>
  <c r="AV17" i="22"/>
  <c r="BX16" i="22"/>
  <c r="BW16" i="22"/>
  <c r="BV16" i="22"/>
  <c r="BU16" i="22"/>
  <c r="BT16" i="22"/>
  <c r="BS16" i="22"/>
  <c r="BR16" i="22"/>
  <c r="BQ16" i="22"/>
  <c r="BP16" i="22"/>
  <c r="BO16" i="22"/>
  <c r="BN16" i="22"/>
  <c r="BM16" i="22"/>
  <c r="BL16" i="22"/>
  <c r="BK16" i="22"/>
  <c r="BJ16" i="22"/>
  <c r="BI16" i="22"/>
  <c r="BH16" i="22"/>
  <c r="BG16" i="22"/>
  <c r="BF16" i="22"/>
  <c r="BE16" i="22"/>
  <c r="BD16" i="22"/>
  <c r="BC16" i="22"/>
  <c r="BB16" i="22"/>
  <c r="BA16" i="22"/>
  <c r="AZ16" i="22"/>
  <c r="AY16" i="22"/>
  <c r="AX16" i="22"/>
  <c r="AW16" i="22"/>
  <c r="AV16" i="22"/>
  <c r="BX15" i="22"/>
  <c r="BW15" i="22"/>
  <c r="BV15" i="22"/>
  <c r="BU15" i="22"/>
  <c r="BT15" i="22"/>
  <c r="BS15" i="22"/>
  <c r="BR15" i="22"/>
  <c r="BQ15" i="22"/>
  <c r="BP15" i="22"/>
  <c r="BO15" i="22"/>
  <c r="BN15" i="22"/>
  <c r="BM15" i="22"/>
  <c r="BL15" i="22"/>
  <c r="BK15" i="22"/>
  <c r="BJ15" i="22"/>
  <c r="BI15" i="22"/>
  <c r="BH15" i="22"/>
  <c r="BG15" i="22"/>
  <c r="BF15" i="22"/>
  <c r="BE15" i="22"/>
  <c r="BD15" i="22"/>
  <c r="BC15" i="22"/>
  <c r="BB15" i="22"/>
  <c r="BA15" i="22"/>
  <c r="AZ15" i="22"/>
  <c r="AY15" i="22"/>
  <c r="AX15" i="22"/>
  <c r="AW15" i="22"/>
  <c r="AV15" i="22"/>
  <c r="BX14" i="22"/>
  <c r="BW14" i="22"/>
  <c r="BV14" i="22"/>
  <c r="BU14" i="22"/>
  <c r="BT14" i="22"/>
  <c r="BS14" i="22"/>
  <c r="BR14" i="22"/>
  <c r="BQ14" i="22"/>
  <c r="BP14" i="22"/>
  <c r="BO14" i="22"/>
  <c r="BN14" i="22"/>
  <c r="BM14" i="22"/>
  <c r="BL14" i="22"/>
  <c r="BK14" i="22"/>
  <c r="BJ14" i="22"/>
  <c r="BI14" i="22"/>
  <c r="BH14" i="22"/>
  <c r="BG14" i="22"/>
  <c r="BF14" i="22"/>
  <c r="BE14" i="22"/>
  <c r="BD14" i="22"/>
  <c r="BC14" i="22"/>
  <c r="BB14" i="22"/>
  <c r="BA14" i="22"/>
  <c r="AZ14" i="22"/>
  <c r="AY14" i="22"/>
  <c r="AX14" i="22"/>
  <c r="AW14" i="22"/>
  <c r="AV14" i="22"/>
  <c r="BX13" i="22"/>
  <c r="BW13" i="22"/>
  <c r="BV13" i="22"/>
  <c r="BU13" i="22"/>
  <c r="BT13" i="22"/>
  <c r="BS13" i="22"/>
  <c r="BR13" i="22"/>
  <c r="BQ13" i="22"/>
  <c r="BP13" i="22"/>
  <c r="BO13" i="22"/>
  <c r="BN13" i="22"/>
  <c r="BM13" i="22"/>
  <c r="BL13" i="22"/>
  <c r="BK13" i="22"/>
  <c r="BJ13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BX12" i="22"/>
  <c r="BW12" i="22"/>
  <c r="BV12" i="22"/>
  <c r="BU12" i="22"/>
  <c r="BT12" i="22"/>
  <c r="BS12" i="22"/>
  <c r="BR12" i="22"/>
  <c r="BQ12" i="22"/>
  <c r="BP12" i="22"/>
  <c r="BO12" i="22"/>
  <c r="BN12" i="22"/>
  <c r="BM12" i="22"/>
  <c r="BL12" i="22"/>
  <c r="BK12" i="22"/>
  <c r="BJ12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BX11" i="22"/>
  <c r="BW11" i="22"/>
  <c r="BV11" i="22"/>
  <c r="BU11" i="22"/>
  <c r="BT11" i="22"/>
  <c r="BS11" i="22"/>
  <c r="BR11" i="22"/>
  <c r="BQ11" i="22"/>
  <c r="BP11" i="22"/>
  <c r="BO11" i="22"/>
  <c r="BN11" i="22"/>
  <c r="BM11" i="22"/>
  <c r="BL11" i="22"/>
  <c r="BK11" i="22"/>
  <c r="BJ11" i="22"/>
  <c r="BI11" i="22"/>
  <c r="BH11" i="22"/>
  <c r="BG11" i="22"/>
  <c r="BF11" i="22"/>
  <c r="BE11" i="22"/>
  <c r="BD11" i="22"/>
  <c r="BC11" i="22"/>
  <c r="BB11" i="22"/>
  <c r="BA11" i="22"/>
  <c r="AZ11" i="22"/>
  <c r="AY11" i="22"/>
  <c r="AX11" i="22"/>
  <c r="AW11" i="22"/>
  <c r="AV11" i="22"/>
  <c r="BX10" i="22"/>
  <c r="BW10" i="22"/>
  <c r="BV10" i="22"/>
  <c r="BU10" i="22"/>
  <c r="BT10" i="22"/>
  <c r="BS10" i="22"/>
  <c r="BR10" i="22"/>
  <c r="BQ10" i="22"/>
  <c r="BP10" i="22"/>
  <c r="BO10" i="22"/>
  <c r="BN10" i="22"/>
  <c r="BM10" i="22"/>
  <c r="BL10" i="22"/>
  <c r="BK10" i="22"/>
  <c r="BJ10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BX9" i="22"/>
  <c r="BW9" i="22"/>
  <c r="BV9" i="22"/>
  <c r="BU9" i="22"/>
  <c r="BT9" i="22"/>
  <c r="BS9" i="22"/>
  <c r="BR9" i="22"/>
  <c r="BQ9" i="22"/>
  <c r="BP9" i="22"/>
  <c r="BO9" i="22"/>
  <c r="BN9" i="22"/>
  <c r="BM9" i="22"/>
  <c r="BL9" i="22"/>
  <c r="BK9" i="22"/>
  <c r="BJ9" i="22"/>
  <c r="BI9" i="22"/>
  <c r="BH9" i="22"/>
  <c r="BG9" i="22"/>
  <c r="BF9" i="22"/>
  <c r="BE9" i="22"/>
  <c r="BD9" i="22"/>
  <c r="BC9" i="22"/>
  <c r="BB9" i="22"/>
  <c r="BA9" i="22"/>
  <c r="AZ9" i="22"/>
  <c r="AY9" i="22"/>
  <c r="AX9" i="22"/>
  <c r="AW9" i="22"/>
  <c r="AV9" i="22"/>
  <c r="BX8" i="22"/>
  <c r="BW8" i="22"/>
  <c r="BV8" i="22"/>
  <c r="BU8" i="22"/>
  <c r="BT8" i="22"/>
  <c r="BS8" i="22"/>
  <c r="BR8" i="22"/>
  <c r="BQ8" i="22"/>
  <c r="BP8" i="22"/>
  <c r="BO8" i="22"/>
  <c r="BN8" i="22"/>
  <c r="BM8" i="22"/>
  <c r="BL8" i="22"/>
  <c r="BK8" i="22"/>
  <c r="BJ8" i="22"/>
  <c r="BI8" i="22"/>
  <c r="BH8" i="22"/>
  <c r="BG8" i="22"/>
  <c r="BF8" i="22"/>
  <c r="BE8" i="22"/>
  <c r="BD8" i="22"/>
  <c r="BC8" i="22"/>
  <c r="BB8" i="22"/>
  <c r="BA8" i="22"/>
  <c r="AZ8" i="22"/>
  <c r="AY8" i="22"/>
  <c r="AX8" i="22"/>
  <c r="AW8" i="22"/>
  <c r="AV8" i="22"/>
  <c r="BX7" i="22"/>
  <c r="BW7" i="22"/>
  <c r="BV7" i="22"/>
  <c r="BU7" i="22"/>
  <c r="BT7" i="22"/>
  <c r="BS7" i="22"/>
  <c r="BR7" i="22"/>
  <c r="BQ7" i="22"/>
  <c r="BP7" i="22"/>
  <c r="BO7" i="22"/>
  <c r="BN7" i="22"/>
  <c r="BM7" i="22"/>
  <c r="BL7" i="22"/>
  <c r="BK7" i="22"/>
  <c r="BJ7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BX6" i="22"/>
  <c r="BW6" i="22"/>
  <c r="BV6" i="22"/>
  <c r="BU6" i="22"/>
  <c r="BT6" i="22"/>
  <c r="BS6" i="22"/>
  <c r="BR6" i="22"/>
  <c r="BQ6" i="22"/>
  <c r="BP6" i="22"/>
  <c r="BO6" i="22"/>
  <c r="BN6" i="22"/>
  <c r="BM6" i="22"/>
  <c r="BL6" i="22"/>
  <c r="BK6" i="22"/>
  <c r="BJ6" i="22"/>
  <c r="BI6" i="22"/>
  <c r="BH6" i="22"/>
  <c r="BG6" i="22"/>
  <c r="BF6" i="22"/>
  <c r="BE6" i="22"/>
  <c r="BD6" i="22"/>
  <c r="BC6" i="22"/>
  <c r="BB6" i="22"/>
  <c r="BA6" i="22"/>
  <c r="AZ6" i="22"/>
  <c r="AY6" i="22"/>
  <c r="AX6" i="22"/>
  <c r="AW6" i="22"/>
  <c r="AV6" i="22"/>
  <c r="AV36" i="22" l="1"/>
  <c r="AX36" i="22"/>
  <c r="AZ36" i="22"/>
  <c r="BB36" i="22"/>
  <c r="BD36" i="22"/>
  <c r="BF36" i="22"/>
  <c r="BH36" i="22"/>
  <c r="BJ36" i="22"/>
  <c r="BL36" i="22"/>
  <c r="BN36" i="22"/>
  <c r="BP36" i="22"/>
  <c r="BR36" i="22"/>
  <c r="BT36" i="22"/>
  <c r="BV36" i="22"/>
  <c r="BX36" i="22"/>
  <c r="BY8" i="22"/>
  <c r="BY10" i="22"/>
  <c r="BY12" i="22"/>
  <c r="BY14" i="22"/>
  <c r="BY16" i="22"/>
  <c r="BY23" i="22"/>
  <c r="BY25" i="22"/>
  <c r="BY27" i="22"/>
  <c r="BY29" i="22"/>
  <c r="BY31" i="22"/>
  <c r="BY33" i="22"/>
  <c r="BY35" i="22"/>
  <c r="E46" i="22"/>
  <c r="E48" i="22"/>
  <c r="E50" i="22"/>
  <c r="E52" i="22"/>
  <c r="E37" i="22"/>
  <c r="E39" i="22"/>
  <c r="E41" i="22"/>
  <c r="E43" i="22"/>
  <c r="AW36" i="22"/>
  <c r="AY36" i="22"/>
  <c r="BA36" i="22"/>
  <c r="BC36" i="22"/>
  <c r="BE36" i="22"/>
  <c r="BG36" i="22"/>
  <c r="BI36" i="22"/>
  <c r="BK36" i="22"/>
  <c r="BM36" i="22"/>
  <c r="BO36" i="22"/>
  <c r="BQ36" i="22"/>
  <c r="BS36" i="22"/>
  <c r="BU36" i="22"/>
  <c r="BW36" i="22"/>
  <c r="BY7" i="22"/>
  <c r="BY9" i="22"/>
  <c r="BY11" i="22"/>
  <c r="BY13" i="22"/>
  <c r="BY15" i="22"/>
  <c r="BY17" i="22"/>
  <c r="BY19" i="22"/>
  <c r="BY22" i="22"/>
  <c r="BY24" i="22"/>
  <c r="BY26" i="22"/>
  <c r="BY28" i="22"/>
  <c r="BY30" i="22"/>
  <c r="BY32" i="22"/>
  <c r="BY34" i="22"/>
  <c r="E45" i="22"/>
  <c r="E47" i="22"/>
  <c r="E49" i="22"/>
  <c r="E51" i="22"/>
  <c r="E53" i="22"/>
  <c r="E38" i="22"/>
  <c r="E40" i="22"/>
  <c r="E42" i="22"/>
  <c r="E44" i="22"/>
  <c r="BY6" i="22"/>
  <c r="BY36" i="22" s="1"/>
  <c r="E36" i="22"/>
  <c r="AE58" i="19"/>
  <c r="AC58" i="19"/>
  <c r="AA58" i="19"/>
  <c r="Y58" i="19"/>
  <c r="W58" i="19"/>
  <c r="U58" i="19"/>
  <c r="S58" i="19"/>
  <c r="Q58" i="19"/>
  <c r="O58" i="19"/>
  <c r="M58" i="19"/>
  <c r="K58" i="19"/>
  <c r="I58" i="19"/>
  <c r="G58" i="19"/>
  <c r="E58" i="19"/>
  <c r="C58" i="19"/>
  <c r="AE54" i="17"/>
  <c r="AC54" i="17"/>
  <c r="AA54" i="17"/>
  <c r="Y54" i="17"/>
  <c r="W54" i="17"/>
  <c r="U54" i="17"/>
  <c r="S54" i="17"/>
  <c r="Q54" i="17"/>
  <c r="O54" i="17"/>
  <c r="M54" i="17"/>
  <c r="K54" i="17"/>
  <c r="I54" i="17"/>
  <c r="G54" i="17"/>
  <c r="E54" i="17"/>
  <c r="C54" i="17"/>
  <c r="S39" i="19"/>
  <c r="S37" i="19"/>
  <c r="Q53" i="19"/>
  <c r="Q49" i="19"/>
  <c r="Q47" i="19"/>
  <c r="Q45" i="19"/>
  <c r="Q41" i="19"/>
  <c r="Q39" i="19"/>
  <c r="Q37" i="19"/>
  <c r="C37" i="19"/>
  <c r="E37" i="19"/>
  <c r="G37" i="19"/>
  <c r="I37" i="19"/>
  <c r="K37" i="19"/>
  <c r="M37" i="19"/>
  <c r="O37" i="19"/>
  <c r="AG62" i="19"/>
  <c r="AE61" i="19"/>
  <c r="AC61" i="19"/>
  <c r="AA61" i="19"/>
  <c r="Y61" i="19"/>
  <c r="W61" i="19"/>
  <c r="U61" i="19"/>
  <c r="S61" i="19"/>
  <c r="Q61" i="19"/>
  <c r="AE60" i="19"/>
  <c r="AC60" i="19"/>
  <c r="AA60" i="19"/>
  <c r="Y60" i="19"/>
  <c r="W60" i="19"/>
  <c r="U60" i="19"/>
  <c r="S60" i="19"/>
  <c r="Q60" i="19"/>
  <c r="AE59" i="19"/>
  <c r="AC59" i="19"/>
  <c r="AA59" i="19"/>
  <c r="Y59" i="19"/>
  <c r="W59" i="19"/>
  <c r="U59" i="19"/>
  <c r="S59" i="19"/>
  <c r="Q59" i="19"/>
  <c r="O59" i="19"/>
  <c r="M59" i="19"/>
  <c r="K59" i="19"/>
  <c r="I59" i="19"/>
  <c r="G59" i="19"/>
  <c r="E59" i="19"/>
  <c r="C59" i="19"/>
  <c r="AE57" i="19"/>
  <c r="AC57" i="19"/>
  <c r="AA57" i="19"/>
  <c r="Y57" i="19"/>
  <c r="W57" i="19"/>
  <c r="U57" i="19"/>
  <c r="S57" i="19"/>
  <c r="Q57" i="19"/>
  <c r="O57" i="19"/>
  <c r="M57" i="19"/>
  <c r="K57" i="19"/>
  <c r="I57" i="19"/>
  <c r="G57" i="19"/>
  <c r="E57" i="19"/>
  <c r="C57" i="19"/>
  <c r="AE56" i="19"/>
  <c r="AC56" i="19"/>
  <c r="AA56" i="19"/>
  <c r="Y56" i="19"/>
  <c r="W56" i="19"/>
  <c r="U56" i="19"/>
  <c r="S56" i="19"/>
  <c r="Q56" i="19"/>
  <c r="O56" i="19"/>
  <c r="M56" i="19"/>
  <c r="K56" i="19"/>
  <c r="I56" i="19"/>
  <c r="G56" i="19"/>
  <c r="E56" i="19"/>
  <c r="C56" i="19"/>
  <c r="AE55" i="19"/>
  <c r="AC55" i="19"/>
  <c r="AA55" i="19"/>
  <c r="Y55" i="19"/>
  <c r="W55" i="19"/>
  <c r="U55" i="19"/>
  <c r="S55" i="19"/>
  <c r="Q55" i="19"/>
  <c r="O55" i="19"/>
  <c r="M55" i="19"/>
  <c r="K55" i="19"/>
  <c r="I55" i="19"/>
  <c r="G55" i="19"/>
  <c r="E55" i="19"/>
  <c r="C55" i="19"/>
  <c r="AE54" i="19"/>
  <c r="AC54" i="19"/>
  <c r="AA54" i="19"/>
  <c r="Y54" i="19"/>
  <c r="W54" i="19"/>
  <c r="U54" i="19"/>
  <c r="S54" i="19"/>
  <c r="Q54" i="19"/>
  <c r="O54" i="19"/>
  <c r="M54" i="19"/>
  <c r="K54" i="19"/>
  <c r="I54" i="19"/>
  <c r="G54" i="19"/>
  <c r="E54" i="19"/>
  <c r="C54" i="19"/>
  <c r="AE52" i="19"/>
  <c r="AC52" i="19"/>
  <c r="AA52" i="19"/>
  <c r="Y52" i="19"/>
  <c r="W52" i="19"/>
  <c r="U52" i="19"/>
  <c r="S52" i="19"/>
  <c r="Q52" i="19"/>
  <c r="O52" i="19"/>
  <c r="M52" i="19"/>
  <c r="K52" i="19"/>
  <c r="I52" i="19"/>
  <c r="G52" i="19"/>
  <c r="E52" i="19"/>
  <c r="C52" i="19"/>
  <c r="AE51" i="19"/>
  <c r="AC51" i="19"/>
  <c r="AA51" i="19"/>
  <c r="Y51" i="19"/>
  <c r="W51" i="19"/>
  <c r="U51" i="19"/>
  <c r="S51" i="19"/>
  <c r="Q51" i="19"/>
  <c r="O51" i="19"/>
  <c r="M51" i="19"/>
  <c r="K51" i="19"/>
  <c r="I51" i="19"/>
  <c r="G51" i="19"/>
  <c r="E51" i="19"/>
  <c r="C51" i="19"/>
  <c r="AE50" i="19"/>
  <c r="AC50" i="19"/>
  <c r="AA50" i="19"/>
  <c r="Y50" i="19"/>
  <c r="W50" i="19"/>
  <c r="U50" i="19"/>
  <c r="S50" i="19"/>
  <c r="Q50" i="19"/>
  <c r="O50" i="19"/>
  <c r="M50" i="19"/>
  <c r="K50" i="19"/>
  <c r="I50" i="19"/>
  <c r="G50" i="19"/>
  <c r="E50" i="19"/>
  <c r="C50" i="19"/>
  <c r="AE48" i="19"/>
  <c r="AC48" i="19"/>
  <c r="AA48" i="19"/>
  <c r="Y48" i="19"/>
  <c r="W48" i="19"/>
  <c r="U48" i="19"/>
  <c r="S48" i="19"/>
  <c r="Q48" i="19"/>
  <c r="O48" i="19"/>
  <c r="M48" i="19"/>
  <c r="K48" i="19"/>
  <c r="I48" i="19"/>
  <c r="G48" i="19"/>
  <c r="E48" i="19"/>
  <c r="C48" i="19"/>
  <c r="AE46" i="19"/>
  <c r="AC46" i="19"/>
  <c r="AA46" i="19"/>
  <c r="Y46" i="19"/>
  <c r="W46" i="19"/>
  <c r="U46" i="19"/>
  <c r="S46" i="19"/>
  <c r="Q46" i="19"/>
  <c r="O46" i="19"/>
  <c r="M46" i="19"/>
  <c r="K46" i="19"/>
  <c r="I46" i="19"/>
  <c r="G46" i="19"/>
  <c r="E46" i="19"/>
  <c r="C46" i="19"/>
  <c r="AE44" i="19"/>
  <c r="AC44" i="19"/>
  <c r="AA44" i="19"/>
  <c r="Y44" i="19"/>
  <c r="W44" i="19"/>
  <c r="U44" i="19"/>
  <c r="S44" i="19"/>
  <c r="Q44" i="19"/>
  <c r="O44" i="19"/>
  <c r="M44" i="19"/>
  <c r="K44" i="19"/>
  <c r="I44" i="19"/>
  <c r="G44" i="19"/>
  <c r="E44" i="19"/>
  <c r="C44" i="19"/>
  <c r="AE42" i="19"/>
  <c r="AC42" i="19"/>
  <c r="AA42" i="19"/>
  <c r="Y42" i="19"/>
  <c r="W42" i="19"/>
  <c r="U42" i="19"/>
  <c r="S42" i="19"/>
  <c r="Q42" i="19"/>
  <c r="O42" i="19"/>
  <c r="M42" i="19"/>
  <c r="K42" i="19"/>
  <c r="I42" i="19"/>
  <c r="G42" i="19"/>
  <c r="E42" i="19"/>
  <c r="C42" i="19"/>
  <c r="O41" i="19"/>
  <c r="M41" i="19"/>
  <c r="K41" i="19"/>
  <c r="I41" i="19"/>
  <c r="G41" i="19"/>
  <c r="E41" i="19"/>
  <c r="C41" i="19"/>
  <c r="AE40" i="19"/>
  <c r="AC40" i="19"/>
  <c r="AA40" i="19"/>
  <c r="Y40" i="19"/>
  <c r="W40" i="19"/>
  <c r="U40" i="19"/>
  <c r="S40" i="19"/>
  <c r="Q40" i="19"/>
  <c r="O40" i="19"/>
  <c r="M40" i="19"/>
  <c r="K40" i="19"/>
  <c r="I40" i="19"/>
  <c r="G40" i="19"/>
  <c r="E40" i="19"/>
  <c r="C40" i="19"/>
  <c r="O39" i="19"/>
  <c r="M39" i="19"/>
  <c r="K39" i="19"/>
  <c r="I39" i="19"/>
  <c r="G39" i="19"/>
  <c r="E39" i="19"/>
  <c r="C39" i="19"/>
  <c r="AE38" i="19"/>
  <c r="AC38" i="19"/>
  <c r="AA38" i="19"/>
  <c r="Y38" i="19"/>
  <c r="W38" i="19"/>
  <c r="U38" i="19"/>
  <c r="S38" i="19"/>
  <c r="Q38" i="19"/>
  <c r="O38" i="19"/>
  <c r="M38" i="19"/>
  <c r="K38" i="19"/>
  <c r="I38" i="19"/>
  <c r="G38" i="19"/>
  <c r="E38" i="19"/>
  <c r="C38" i="19"/>
  <c r="AE36" i="19"/>
  <c r="AC36" i="19"/>
  <c r="AA36" i="19"/>
  <c r="Y36" i="19"/>
  <c r="W36" i="19"/>
  <c r="U36" i="19"/>
  <c r="S36" i="19"/>
  <c r="Q36" i="19"/>
  <c r="O36" i="19"/>
  <c r="M36" i="19"/>
  <c r="K36" i="19"/>
  <c r="I36" i="19"/>
  <c r="G36" i="19"/>
  <c r="E36" i="19"/>
  <c r="C36" i="19"/>
  <c r="BI35" i="19"/>
  <c r="BH35" i="19"/>
  <c r="BG35" i="19"/>
  <c r="BF35" i="19"/>
  <c r="BE35" i="19"/>
  <c r="BC35" i="19"/>
  <c r="BB35" i="19"/>
  <c r="BA35" i="19"/>
  <c r="AZ35" i="19"/>
  <c r="AY35" i="19"/>
  <c r="AX35" i="19"/>
  <c r="AW35" i="19"/>
  <c r="AV35" i="19"/>
  <c r="AU35" i="19"/>
  <c r="AT35" i="19"/>
  <c r="AS35" i="19"/>
  <c r="AR35" i="19"/>
  <c r="AQ35" i="19"/>
  <c r="AP35" i="19"/>
  <c r="AO35" i="19"/>
  <c r="AN35" i="19"/>
  <c r="AM35" i="19"/>
  <c r="AL35" i="19"/>
  <c r="AK35" i="19"/>
  <c r="AJ35" i="19"/>
  <c r="AI35" i="19"/>
  <c r="AH35" i="19"/>
  <c r="AG35" i="19"/>
  <c r="BK35" i="19" s="1"/>
  <c r="BI34" i="19"/>
  <c r="BH34" i="19"/>
  <c r="BG34" i="19"/>
  <c r="BF34" i="19"/>
  <c r="BE34" i="19"/>
  <c r="BD34" i="19"/>
  <c r="BC34" i="19"/>
  <c r="BB34" i="19"/>
  <c r="BA34" i="19"/>
  <c r="AZ34" i="19"/>
  <c r="AY34" i="19"/>
  <c r="AX34" i="19"/>
  <c r="AW34" i="19"/>
  <c r="AV34" i="19"/>
  <c r="AU34" i="19"/>
  <c r="AT34" i="19"/>
  <c r="AS34" i="19"/>
  <c r="AR34" i="19"/>
  <c r="AQ34" i="19"/>
  <c r="AP34" i="19"/>
  <c r="AO34" i="19"/>
  <c r="AN34" i="19"/>
  <c r="AM34" i="19"/>
  <c r="AL34" i="19"/>
  <c r="AK34" i="19"/>
  <c r="AJ34" i="19"/>
  <c r="AI34" i="19"/>
  <c r="AH34" i="19"/>
  <c r="AG34" i="19"/>
  <c r="BI33" i="19"/>
  <c r="BH33" i="19"/>
  <c r="BG33" i="19"/>
  <c r="BF33" i="19"/>
  <c r="BE33" i="19"/>
  <c r="BD33" i="19"/>
  <c r="BC33" i="19"/>
  <c r="BB33" i="19"/>
  <c r="BA33" i="19"/>
  <c r="AZ33" i="19"/>
  <c r="AY33" i="19"/>
  <c r="AX33" i="19"/>
  <c r="AW33" i="19"/>
  <c r="AV33" i="19"/>
  <c r="AU33" i="19"/>
  <c r="AT33" i="19"/>
  <c r="AS33" i="19"/>
  <c r="AR33" i="19"/>
  <c r="AQ33" i="19"/>
  <c r="AP33" i="19"/>
  <c r="AO33" i="19"/>
  <c r="AN33" i="19"/>
  <c r="AM33" i="19"/>
  <c r="AL33" i="19"/>
  <c r="AK33" i="19"/>
  <c r="AJ33" i="19"/>
  <c r="AI33" i="19"/>
  <c r="AH33" i="19"/>
  <c r="AG33" i="19"/>
  <c r="BK33" i="19" s="1"/>
  <c r="BI32" i="19"/>
  <c r="BH32" i="19"/>
  <c r="BG32" i="19"/>
  <c r="BF32" i="19"/>
  <c r="BE32" i="19"/>
  <c r="BD32" i="19"/>
  <c r="BC32" i="19"/>
  <c r="BB32" i="19"/>
  <c r="BA32" i="19"/>
  <c r="AZ32" i="19"/>
  <c r="AY32" i="19"/>
  <c r="AX32" i="19"/>
  <c r="AW32" i="19"/>
  <c r="AV32" i="19"/>
  <c r="AU32" i="19"/>
  <c r="AT32" i="19"/>
  <c r="AS32" i="19"/>
  <c r="AR32" i="19"/>
  <c r="AQ32" i="19"/>
  <c r="AP32" i="19"/>
  <c r="AO32" i="19"/>
  <c r="AN32" i="19"/>
  <c r="AM32" i="19"/>
  <c r="AL32" i="19"/>
  <c r="AK32" i="19"/>
  <c r="AJ32" i="19"/>
  <c r="AI32" i="19"/>
  <c r="AH32" i="19"/>
  <c r="AG32" i="19"/>
  <c r="BI31" i="19"/>
  <c r="BH31" i="19"/>
  <c r="BG31" i="19"/>
  <c r="BF31" i="19"/>
  <c r="BE31" i="19"/>
  <c r="BD31" i="19"/>
  <c r="BC31" i="19"/>
  <c r="BB31" i="19"/>
  <c r="BA31" i="19"/>
  <c r="AZ31" i="19"/>
  <c r="AY31" i="19"/>
  <c r="AX31" i="19"/>
  <c r="AW31" i="19"/>
  <c r="AV31" i="19"/>
  <c r="AU31" i="19"/>
  <c r="AT31" i="19"/>
  <c r="AS31" i="19"/>
  <c r="AR31" i="19"/>
  <c r="AQ31" i="19"/>
  <c r="AP31" i="19"/>
  <c r="AO31" i="19"/>
  <c r="AN31" i="19"/>
  <c r="AM31" i="19"/>
  <c r="AL31" i="19"/>
  <c r="AK31" i="19"/>
  <c r="AJ31" i="19"/>
  <c r="AI31" i="19"/>
  <c r="AH31" i="19"/>
  <c r="AG31" i="19"/>
  <c r="BI30" i="19"/>
  <c r="BH30" i="19"/>
  <c r="BG30" i="19"/>
  <c r="BF30" i="19"/>
  <c r="BE30" i="19"/>
  <c r="BD30" i="19"/>
  <c r="BC30" i="19"/>
  <c r="BB30" i="19"/>
  <c r="BA30" i="19"/>
  <c r="AZ30" i="19"/>
  <c r="AY30" i="19"/>
  <c r="AX30" i="19"/>
  <c r="AW30" i="19"/>
  <c r="AV30" i="19"/>
  <c r="AU30" i="19"/>
  <c r="AT30" i="19"/>
  <c r="AS30" i="19"/>
  <c r="AR30" i="19"/>
  <c r="AQ30" i="19"/>
  <c r="AP30" i="19"/>
  <c r="AO30" i="19"/>
  <c r="AN30" i="19"/>
  <c r="AM30" i="19"/>
  <c r="AL30" i="19"/>
  <c r="AK30" i="19"/>
  <c r="AJ30" i="19"/>
  <c r="AI30" i="19"/>
  <c r="AH30" i="19"/>
  <c r="AG30" i="19"/>
  <c r="BI29" i="19"/>
  <c r="BH29" i="19"/>
  <c r="BG29" i="19"/>
  <c r="BF29" i="19"/>
  <c r="BE29" i="19"/>
  <c r="BD29" i="19"/>
  <c r="BC29" i="19"/>
  <c r="BB29" i="19"/>
  <c r="BA29" i="19"/>
  <c r="AZ29" i="19"/>
  <c r="AY29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AK28" i="19"/>
  <c r="AJ28" i="19"/>
  <c r="AI28" i="19"/>
  <c r="AH28" i="19"/>
  <c r="AG28" i="19"/>
  <c r="BI27" i="19"/>
  <c r="BH27" i="19"/>
  <c r="BG27" i="19"/>
  <c r="BF27" i="19"/>
  <c r="BE27" i="19"/>
  <c r="BD27" i="19"/>
  <c r="BC27" i="19"/>
  <c r="BB27" i="19"/>
  <c r="BA27" i="19"/>
  <c r="AZ27" i="19"/>
  <c r="AY27" i="19"/>
  <c r="AX27" i="19"/>
  <c r="AW27" i="19"/>
  <c r="AV27" i="19"/>
  <c r="AU27" i="19"/>
  <c r="AT27" i="19"/>
  <c r="AS27" i="19"/>
  <c r="AR27" i="19"/>
  <c r="AQ27" i="19"/>
  <c r="AP27" i="19"/>
  <c r="AO27" i="19"/>
  <c r="AN27" i="19"/>
  <c r="AM27" i="19"/>
  <c r="AL27" i="19"/>
  <c r="AK27" i="19"/>
  <c r="AJ27" i="19"/>
  <c r="AI27" i="19"/>
  <c r="AH27" i="19"/>
  <c r="AG27" i="19"/>
  <c r="BI26" i="19"/>
  <c r="BH26" i="19"/>
  <c r="BG26" i="19"/>
  <c r="BF26" i="19"/>
  <c r="BE26" i="19"/>
  <c r="BD26" i="19"/>
  <c r="BC26" i="19"/>
  <c r="BB26" i="19"/>
  <c r="BA26" i="19"/>
  <c r="AZ26" i="19"/>
  <c r="AY26" i="19"/>
  <c r="AX26" i="19"/>
  <c r="AW26" i="19"/>
  <c r="AV26" i="19"/>
  <c r="AU26" i="19"/>
  <c r="AT26" i="19"/>
  <c r="AS26" i="19"/>
  <c r="AR26" i="19"/>
  <c r="AQ26" i="19"/>
  <c r="AP26" i="19"/>
  <c r="AO26" i="19"/>
  <c r="AN26" i="19"/>
  <c r="AM26" i="19"/>
  <c r="AL26" i="19"/>
  <c r="AK26" i="19"/>
  <c r="AJ26" i="19"/>
  <c r="AI26" i="19"/>
  <c r="AH26" i="19"/>
  <c r="AG26" i="19"/>
  <c r="BI25" i="19"/>
  <c r="BH25" i="19"/>
  <c r="BG25" i="19"/>
  <c r="BF25" i="19"/>
  <c r="BE25" i="19"/>
  <c r="BD25" i="19"/>
  <c r="BC25" i="19"/>
  <c r="BB25" i="19"/>
  <c r="BA25" i="19"/>
  <c r="AZ25" i="19"/>
  <c r="AY25" i="19"/>
  <c r="AX25" i="19"/>
  <c r="AW25" i="19"/>
  <c r="AV25" i="19"/>
  <c r="AU25" i="19"/>
  <c r="AT25" i="19"/>
  <c r="AS25" i="19"/>
  <c r="AR25" i="19"/>
  <c r="AQ25" i="19"/>
  <c r="AP25" i="19"/>
  <c r="AO25" i="19"/>
  <c r="AN25" i="19"/>
  <c r="AM25" i="19"/>
  <c r="AL25" i="19"/>
  <c r="AK25" i="19"/>
  <c r="AJ25" i="19"/>
  <c r="AI25" i="19"/>
  <c r="AH25" i="19"/>
  <c r="AG25" i="19"/>
  <c r="BI24" i="19"/>
  <c r="BH24" i="19"/>
  <c r="BG24" i="19"/>
  <c r="BF24" i="19"/>
  <c r="BE24" i="19"/>
  <c r="BD24" i="19"/>
  <c r="BC24" i="19"/>
  <c r="BB24" i="19"/>
  <c r="BA24" i="19"/>
  <c r="AZ24" i="19"/>
  <c r="AY24" i="19"/>
  <c r="AX24" i="19"/>
  <c r="AW24" i="19"/>
  <c r="AV24" i="19"/>
  <c r="AU24" i="19"/>
  <c r="AT24" i="19"/>
  <c r="AS24" i="19"/>
  <c r="AR24" i="19"/>
  <c r="AQ24" i="19"/>
  <c r="AP24" i="19"/>
  <c r="AO24" i="19"/>
  <c r="AN24" i="19"/>
  <c r="AM24" i="19"/>
  <c r="AL24" i="19"/>
  <c r="AK24" i="19"/>
  <c r="AJ24" i="19"/>
  <c r="AI24" i="19"/>
  <c r="AH24" i="19"/>
  <c r="AG24" i="19"/>
  <c r="BI23" i="19"/>
  <c r="BH23" i="19"/>
  <c r="BG23" i="19"/>
  <c r="BF23" i="19"/>
  <c r="BE23" i="19"/>
  <c r="BD23" i="19"/>
  <c r="BC23" i="19"/>
  <c r="BB23" i="19"/>
  <c r="BA23" i="19"/>
  <c r="AZ23" i="19"/>
  <c r="AY23" i="19"/>
  <c r="AX23" i="19"/>
  <c r="AW23" i="19"/>
  <c r="AV23" i="19"/>
  <c r="AU23" i="19"/>
  <c r="AT23" i="19"/>
  <c r="AS23" i="19"/>
  <c r="AR23" i="19"/>
  <c r="AQ23" i="19"/>
  <c r="AP23" i="19"/>
  <c r="AO23" i="19"/>
  <c r="AN23" i="19"/>
  <c r="AM23" i="19"/>
  <c r="AL23" i="19"/>
  <c r="AK23" i="19"/>
  <c r="AJ23" i="19"/>
  <c r="AI23" i="19"/>
  <c r="AH23" i="19"/>
  <c r="AG23" i="19"/>
  <c r="BI22" i="19"/>
  <c r="BH22" i="19"/>
  <c r="BG22" i="19"/>
  <c r="BF22" i="19"/>
  <c r="BE22" i="19"/>
  <c r="BD22" i="19"/>
  <c r="BC22" i="19"/>
  <c r="BB22" i="19"/>
  <c r="BA22" i="19"/>
  <c r="AZ22" i="19"/>
  <c r="AY22" i="19"/>
  <c r="AX22" i="19"/>
  <c r="AW22" i="19"/>
  <c r="AV22" i="19"/>
  <c r="AU22" i="19"/>
  <c r="AT22" i="19"/>
  <c r="AS22" i="19"/>
  <c r="AR22" i="19"/>
  <c r="AQ22" i="19"/>
  <c r="AP22" i="19"/>
  <c r="AO22" i="19"/>
  <c r="AN22" i="19"/>
  <c r="AM22" i="19"/>
  <c r="AL22" i="19"/>
  <c r="AK22" i="19"/>
  <c r="AJ22" i="19"/>
  <c r="AI22" i="19"/>
  <c r="AH22" i="19"/>
  <c r="AG22" i="19"/>
  <c r="BI21" i="19"/>
  <c r="BH21" i="19"/>
  <c r="BG21" i="19"/>
  <c r="BF21" i="19"/>
  <c r="BE21" i="19"/>
  <c r="BD21" i="19"/>
  <c r="BC21" i="19"/>
  <c r="BB21" i="19"/>
  <c r="BA21" i="19"/>
  <c r="AZ21" i="19"/>
  <c r="AY21" i="19"/>
  <c r="AX21" i="19"/>
  <c r="AW21" i="19"/>
  <c r="AV21" i="19"/>
  <c r="AU21" i="19"/>
  <c r="AT21" i="19"/>
  <c r="AS21" i="19"/>
  <c r="AR21" i="19"/>
  <c r="AQ21" i="19"/>
  <c r="AP21" i="19"/>
  <c r="AO21" i="19"/>
  <c r="AN21" i="19"/>
  <c r="AM21" i="19"/>
  <c r="AL21" i="19"/>
  <c r="AK21" i="19"/>
  <c r="AJ21" i="19"/>
  <c r="AI21" i="19"/>
  <c r="AH21" i="19"/>
  <c r="AG21" i="19"/>
  <c r="BK20" i="19"/>
  <c r="BI20" i="19"/>
  <c r="BH20" i="19"/>
  <c r="BG20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BI19" i="19"/>
  <c r="BH19" i="19"/>
  <c r="BG19" i="19"/>
  <c r="BF19" i="19"/>
  <c r="BE19" i="19"/>
  <c r="BD19" i="19"/>
  <c r="BC19" i="19"/>
  <c r="BB19" i="19"/>
  <c r="BA19" i="19"/>
  <c r="AZ19" i="19"/>
  <c r="AY19" i="19"/>
  <c r="AX19" i="19"/>
  <c r="AW19" i="19"/>
  <c r="AV19" i="19"/>
  <c r="AU19" i="19"/>
  <c r="AT19" i="19"/>
  <c r="AS19" i="19"/>
  <c r="AR19" i="19"/>
  <c r="AQ19" i="19"/>
  <c r="AP19" i="19"/>
  <c r="AO19" i="19"/>
  <c r="AN19" i="19"/>
  <c r="AM19" i="19"/>
  <c r="AL19" i="19"/>
  <c r="AK19" i="19"/>
  <c r="AJ19" i="19"/>
  <c r="AI19" i="19"/>
  <c r="AH19" i="19"/>
  <c r="AG19" i="19"/>
  <c r="BI18" i="19"/>
  <c r="BH18" i="19"/>
  <c r="BG18" i="19"/>
  <c r="BF18" i="19"/>
  <c r="BE18" i="19"/>
  <c r="BD18" i="19"/>
  <c r="BC18" i="19"/>
  <c r="BB18" i="19"/>
  <c r="BA18" i="19"/>
  <c r="AZ18" i="19"/>
  <c r="AY18" i="19"/>
  <c r="AX18" i="19"/>
  <c r="AW18" i="19"/>
  <c r="AV18" i="19"/>
  <c r="AU18" i="19"/>
  <c r="AT18" i="19"/>
  <c r="AS18" i="19"/>
  <c r="AR18" i="19"/>
  <c r="AQ18" i="19"/>
  <c r="AP18" i="19"/>
  <c r="AO18" i="19"/>
  <c r="AN18" i="19"/>
  <c r="AM18" i="19"/>
  <c r="AL18" i="19"/>
  <c r="AK18" i="19"/>
  <c r="AJ18" i="19"/>
  <c r="AI18" i="19"/>
  <c r="AH18" i="19"/>
  <c r="AG18" i="19"/>
  <c r="BI17" i="19"/>
  <c r="BH17" i="19"/>
  <c r="BG17" i="19"/>
  <c r="BF17" i="19"/>
  <c r="BE17" i="19"/>
  <c r="BD17" i="19"/>
  <c r="BC17" i="19"/>
  <c r="BB17" i="19"/>
  <c r="BA17" i="19"/>
  <c r="AZ17" i="19"/>
  <c r="AY17" i="19"/>
  <c r="AX17" i="19"/>
  <c r="AW17" i="19"/>
  <c r="AV17" i="19"/>
  <c r="AU17" i="19"/>
  <c r="AT17" i="19"/>
  <c r="AS17" i="19"/>
  <c r="AR17" i="19"/>
  <c r="AQ17" i="19"/>
  <c r="AP17" i="19"/>
  <c r="AO17" i="19"/>
  <c r="AN17" i="19"/>
  <c r="AM17" i="19"/>
  <c r="AL17" i="19"/>
  <c r="AK17" i="19"/>
  <c r="AJ17" i="19"/>
  <c r="AI17" i="19"/>
  <c r="AH17" i="19"/>
  <c r="AG17" i="19"/>
  <c r="BI16" i="19"/>
  <c r="BH16" i="19"/>
  <c r="BG16" i="19"/>
  <c r="BF16" i="19"/>
  <c r="BE16" i="19"/>
  <c r="BD16" i="19"/>
  <c r="BC16" i="19"/>
  <c r="BB16" i="19"/>
  <c r="BA16" i="19"/>
  <c r="AZ16" i="19"/>
  <c r="AY16" i="19"/>
  <c r="AX16" i="19"/>
  <c r="AW16" i="19"/>
  <c r="AV16" i="19"/>
  <c r="AU16" i="19"/>
  <c r="AT16" i="19"/>
  <c r="AS16" i="19"/>
  <c r="AR16" i="19"/>
  <c r="AQ16" i="19"/>
  <c r="AP16" i="19"/>
  <c r="AO16" i="19"/>
  <c r="AN16" i="19"/>
  <c r="AM16" i="19"/>
  <c r="AL16" i="19"/>
  <c r="AK16" i="19"/>
  <c r="AJ16" i="19"/>
  <c r="AI16" i="19"/>
  <c r="AH16" i="19"/>
  <c r="AG16" i="19"/>
  <c r="BI15" i="19"/>
  <c r="BH15" i="19"/>
  <c r="BG15" i="19"/>
  <c r="BF15" i="19"/>
  <c r="BE15" i="19"/>
  <c r="BD15" i="19"/>
  <c r="BC15" i="19"/>
  <c r="BB15" i="19"/>
  <c r="BA15" i="19"/>
  <c r="AZ15" i="19"/>
  <c r="AY15" i="19"/>
  <c r="AX15" i="19"/>
  <c r="AW15" i="19"/>
  <c r="AV15" i="19"/>
  <c r="AU15" i="19"/>
  <c r="AT15" i="19"/>
  <c r="AS15" i="19"/>
  <c r="AR15" i="19"/>
  <c r="AQ15" i="19"/>
  <c r="AP15" i="19"/>
  <c r="AO15" i="19"/>
  <c r="AN15" i="19"/>
  <c r="AM15" i="19"/>
  <c r="AL15" i="19"/>
  <c r="AK15" i="19"/>
  <c r="AJ15" i="19"/>
  <c r="AI15" i="19"/>
  <c r="AH15" i="19"/>
  <c r="AG15" i="19"/>
  <c r="BI14" i="19"/>
  <c r="BH14" i="19"/>
  <c r="BG14" i="19"/>
  <c r="BF14" i="19"/>
  <c r="BE14" i="19"/>
  <c r="BD14" i="19"/>
  <c r="BC14" i="19"/>
  <c r="BB14" i="19"/>
  <c r="BA14" i="19"/>
  <c r="AZ14" i="19"/>
  <c r="AY14" i="19"/>
  <c r="AX14" i="19"/>
  <c r="AW14" i="19"/>
  <c r="AV14" i="19"/>
  <c r="AU14" i="19"/>
  <c r="AT14" i="19"/>
  <c r="AS14" i="19"/>
  <c r="AR14" i="19"/>
  <c r="AQ14" i="19"/>
  <c r="AP14" i="19"/>
  <c r="AO14" i="19"/>
  <c r="AN14" i="19"/>
  <c r="AM14" i="19"/>
  <c r="AL14" i="19"/>
  <c r="AK14" i="19"/>
  <c r="AJ14" i="19"/>
  <c r="AI14" i="19"/>
  <c r="AH14" i="19"/>
  <c r="AG14" i="19"/>
  <c r="BI13" i="19"/>
  <c r="BH13" i="19"/>
  <c r="BG13" i="19"/>
  <c r="BF13" i="19"/>
  <c r="BE13" i="19"/>
  <c r="BD13" i="19"/>
  <c r="BC13" i="19"/>
  <c r="BB13" i="19"/>
  <c r="BA13" i="19"/>
  <c r="AZ13" i="19"/>
  <c r="AY13" i="19"/>
  <c r="AX13" i="19"/>
  <c r="AW13" i="19"/>
  <c r="AV13" i="19"/>
  <c r="AU13" i="19"/>
  <c r="AT13" i="19"/>
  <c r="AS13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BI12" i="19"/>
  <c r="BH12" i="19"/>
  <c r="BG12" i="19"/>
  <c r="BF12" i="19"/>
  <c r="BE12" i="19"/>
  <c r="BD12" i="19"/>
  <c r="BC12" i="19"/>
  <c r="BB12" i="19"/>
  <c r="BA12" i="19"/>
  <c r="AZ12" i="19"/>
  <c r="AY12" i="19"/>
  <c r="AX12" i="19"/>
  <c r="AW12" i="19"/>
  <c r="AV12" i="19"/>
  <c r="AU12" i="19"/>
  <c r="AT12" i="19"/>
  <c r="AS12" i="19"/>
  <c r="AR12" i="19"/>
  <c r="AQ12" i="19"/>
  <c r="AP12" i="19"/>
  <c r="AO12" i="19"/>
  <c r="AN12" i="19"/>
  <c r="AM12" i="19"/>
  <c r="AL12" i="19"/>
  <c r="AK12" i="19"/>
  <c r="AJ12" i="19"/>
  <c r="AI12" i="19"/>
  <c r="AH12" i="19"/>
  <c r="AG12" i="19"/>
  <c r="BI11" i="19"/>
  <c r="BH11" i="19"/>
  <c r="BG11" i="19"/>
  <c r="BF11" i="19"/>
  <c r="BE11" i="19"/>
  <c r="BD11" i="19"/>
  <c r="BC11" i="19"/>
  <c r="BB11" i="19"/>
  <c r="BA11" i="19"/>
  <c r="AZ11" i="19"/>
  <c r="AY11" i="19"/>
  <c r="AX11" i="19"/>
  <c r="AW11" i="19"/>
  <c r="AV11" i="19"/>
  <c r="AU11" i="19"/>
  <c r="AT11" i="19"/>
  <c r="AS11" i="19"/>
  <c r="AR11" i="19"/>
  <c r="AQ11" i="19"/>
  <c r="AP11" i="19"/>
  <c r="AO11" i="19"/>
  <c r="AN11" i="19"/>
  <c r="AM11" i="19"/>
  <c r="AL11" i="19"/>
  <c r="AK11" i="19"/>
  <c r="AJ11" i="19"/>
  <c r="AI11" i="19"/>
  <c r="AH11" i="19"/>
  <c r="AG11" i="19"/>
  <c r="BI10" i="19"/>
  <c r="BH10" i="19"/>
  <c r="BG10" i="19"/>
  <c r="BF10" i="19"/>
  <c r="BE10" i="19"/>
  <c r="BD10" i="19"/>
  <c r="BC10" i="19"/>
  <c r="BB10" i="19"/>
  <c r="BA10" i="19"/>
  <c r="AZ10" i="19"/>
  <c r="AY10" i="19"/>
  <c r="AX10" i="19"/>
  <c r="AW10" i="19"/>
  <c r="AV10" i="19"/>
  <c r="AU10" i="19"/>
  <c r="AT10" i="19"/>
  <c r="AS10" i="19"/>
  <c r="AR10" i="19"/>
  <c r="AQ10" i="19"/>
  <c r="AP10" i="19"/>
  <c r="AO10" i="19"/>
  <c r="AN10" i="19"/>
  <c r="AM10" i="19"/>
  <c r="AL10" i="19"/>
  <c r="AK10" i="19"/>
  <c r="AJ10" i="19"/>
  <c r="AI10" i="19"/>
  <c r="AH10" i="19"/>
  <c r="AG10" i="19"/>
  <c r="BI9" i="19"/>
  <c r="BH9" i="19"/>
  <c r="BG9" i="19"/>
  <c r="BF9" i="19"/>
  <c r="BE9" i="19"/>
  <c r="BD9" i="19"/>
  <c r="BC9" i="19"/>
  <c r="BB9" i="19"/>
  <c r="BA9" i="19"/>
  <c r="AZ9" i="19"/>
  <c r="AY9" i="19"/>
  <c r="AX9" i="19"/>
  <c r="AW9" i="19"/>
  <c r="AV9" i="19"/>
  <c r="AU9" i="19"/>
  <c r="AT9" i="19"/>
  <c r="AS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BI8" i="19"/>
  <c r="BH8" i="19"/>
  <c r="BG8" i="19"/>
  <c r="BF8" i="19"/>
  <c r="BE8" i="19"/>
  <c r="BD8" i="19"/>
  <c r="BC8" i="19"/>
  <c r="BB8" i="19"/>
  <c r="BA8" i="19"/>
  <c r="AZ8" i="19"/>
  <c r="AY8" i="19"/>
  <c r="AX8" i="19"/>
  <c r="AW8" i="19"/>
  <c r="AV8" i="19"/>
  <c r="AU8" i="19"/>
  <c r="AT8" i="19"/>
  <c r="AS8" i="19"/>
  <c r="AR8" i="19"/>
  <c r="AQ8" i="19"/>
  <c r="AP8" i="19"/>
  <c r="AO8" i="19"/>
  <c r="AN8" i="19"/>
  <c r="AM8" i="19"/>
  <c r="AL8" i="19"/>
  <c r="AK8" i="19"/>
  <c r="AJ8" i="19"/>
  <c r="AI8" i="19"/>
  <c r="AH8" i="19"/>
  <c r="AG8" i="19"/>
  <c r="BI7" i="19"/>
  <c r="BH7" i="19"/>
  <c r="BG7" i="19"/>
  <c r="BF7" i="19"/>
  <c r="BE7" i="19"/>
  <c r="BD7" i="19"/>
  <c r="BC7" i="19"/>
  <c r="BB7" i="19"/>
  <c r="BA7" i="19"/>
  <c r="AZ7" i="19"/>
  <c r="AY7" i="19"/>
  <c r="AX7" i="19"/>
  <c r="AW7" i="19"/>
  <c r="AV7" i="19"/>
  <c r="AU7" i="19"/>
  <c r="AT7" i="19"/>
  <c r="AS7" i="19"/>
  <c r="AR7" i="19"/>
  <c r="AQ7" i="19"/>
  <c r="AP7" i="19"/>
  <c r="AO7" i="19"/>
  <c r="AN7" i="19"/>
  <c r="AM7" i="19"/>
  <c r="AL7" i="19"/>
  <c r="AK7" i="19"/>
  <c r="AJ7" i="19"/>
  <c r="AI7" i="19"/>
  <c r="AH7" i="19"/>
  <c r="AG7" i="19"/>
  <c r="BI6" i="19"/>
  <c r="BH6" i="19"/>
  <c r="BG6" i="19"/>
  <c r="BF6" i="19"/>
  <c r="BE6" i="19"/>
  <c r="BD6" i="19"/>
  <c r="BC6" i="19"/>
  <c r="BB6" i="19"/>
  <c r="BA6" i="19"/>
  <c r="AZ6" i="19"/>
  <c r="AY6" i="19"/>
  <c r="AX6" i="19"/>
  <c r="AW6" i="19"/>
  <c r="AV6" i="19"/>
  <c r="AU6" i="19"/>
  <c r="AT6" i="19"/>
  <c r="AS6" i="19"/>
  <c r="AR6" i="19"/>
  <c r="AQ6" i="19"/>
  <c r="AP6" i="19"/>
  <c r="AO6" i="19"/>
  <c r="AN6" i="19"/>
  <c r="AM6" i="19"/>
  <c r="AL6" i="19"/>
  <c r="AK6" i="19"/>
  <c r="AJ6" i="19"/>
  <c r="AI6" i="19"/>
  <c r="AH6" i="19"/>
  <c r="AG6" i="19"/>
  <c r="AE57" i="17"/>
  <c r="AC57" i="17"/>
  <c r="AA57" i="17"/>
  <c r="Y57" i="17"/>
  <c r="W57" i="17"/>
  <c r="U57" i="17"/>
  <c r="S57" i="17"/>
  <c r="Q57" i="17"/>
  <c r="AE56" i="17"/>
  <c r="AC56" i="17"/>
  <c r="AA56" i="17"/>
  <c r="Y56" i="17"/>
  <c r="W56" i="17"/>
  <c r="U56" i="17"/>
  <c r="S56" i="17"/>
  <c r="Q56" i="17"/>
  <c r="G55" i="17"/>
  <c r="G53" i="17"/>
  <c r="G52" i="17"/>
  <c r="G51" i="17"/>
  <c r="G50" i="17"/>
  <c r="G49" i="17"/>
  <c r="G48" i="17"/>
  <c r="G47" i="17"/>
  <c r="G46" i="17"/>
  <c r="G45" i="17"/>
  <c r="G44" i="17"/>
  <c r="G43" i="17"/>
  <c r="E55" i="17"/>
  <c r="E53" i="17"/>
  <c r="E52" i="17"/>
  <c r="E51" i="17"/>
  <c r="E50" i="17"/>
  <c r="E49" i="17"/>
  <c r="E48" i="17"/>
  <c r="E47" i="17"/>
  <c r="E46" i="17"/>
  <c r="E45" i="17"/>
  <c r="E44" i="17"/>
  <c r="E43" i="17"/>
  <c r="C55" i="17"/>
  <c r="C53" i="17"/>
  <c r="C52" i="17"/>
  <c r="C51" i="17"/>
  <c r="C50" i="17"/>
  <c r="C49" i="17"/>
  <c r="C48" i="17"/>
  <c r="C47" i="17"/>
  <c r="C46" i="17"/>
  <c r="C45" i="17"/>
  <c r="C44" i="17"/>
  <c r="C43" i="17"/>
  <c r="AE55" i="17"/>
  <c r="AC55" i="17"/>
  <c r="AA55" i="17"/>
  <c r="Y55" i="17"/>
  <c r="W55" i="17"/>
  <c r="U55" i="17"/>
  <c r="S55" i="17"/>
  <c r="Q55" i="17"/>
  <c r="M55" i="17"/>
  <c r="K55" i="17"/>
  <c r="I55" i="17"/>
  <c r="O55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M42" i="17"/>
  <c r="M40" i="17"/>
  <c r="M38" i="17"/>
  <c r="K42" i="17"/>
  <c r="K40" i="17"/>
  <c r="K38" i="17"/>
  <c r="I42" i="17"/>
  <c r="I40" i="17"/>
  <c r="I38" i="17"/>
  <c r="G42" i="17"/>
  <c r="G40" i="17"/>
  <c r="G38" i="17"/>
  <c r="E42" i="17"/>
  <c r="E40" i="17"/>
  <c r="E38" i="17"/>
  <c r="C42" i="17"/>
  <c r="C40" i="17"/>
  <c r="C38" i="17"/>
  <c r="W48" i="17"/>
  <c r="BI35" i="17"/>
  <c r="BH35" i="17"/>
  <c r="BG35" i="17"/>
  <c r="BF35" i="17"/>
  <c r="BE35" i="17"/>
  <c r="BC35" i="17"/>
  <c r="BB35" i="17"/>
  <c r="BA35" i="17"/>
  <c r="AZ35" i="17"/>
  <c r="AY35" i="17"/>
  <c r="AX35" i="17"/>
  <c r="AW35" i="17"/>
  <c r="AV35" i="17"/>
  <c r="AU35" i="17"/>
  <c r="AT35" i="17"/>
  <c r="AS35" i="17"/>
  <c r="AR35" i="17"/>
  <c r="AQ35" i="17"/>
  <c r="AP35" i="17"/>
  <c r="AO35" i="17"/>
  <c r="AN35" i="17"/>
  <c r="AM35" i="17"/>
  <c r="AL35" i="17"/>
  <c r="AK35" i="17"/>
  <c r="AJ35" i="17"/>
  <c r="AI35" i="17"/>
  <c r="AH35" i="17"/>
  <c r="AG35" i="17"/>
  <c r="BI34" i="17"/>
  <c r="BH34" i="17"/>
  <c r="BG34" i="17"/>
  <c r="BF34" i="17"/>
  <c r="BE34" i="17"/>
  <c r="BD34" i="17"/>
  <c r="BC34" i="17"/>
  <c r="BB34" i="17"/>
  <c r="BA34" i="17"/>
  <c r="AZ34" i="17"/>
  <c r="AY34" i="17"/>
  <c r="AX34" i="17"/>
  <c r="AW34" i="17"/>
  <c r="AV34" i="17"/>
  <c r="AU34" i="17"/>
  <c r="AT34" i="17"/>
  <c r="AS34" i="17"/>
  <c r="AR34" i="17"/>
  <c r="AQ34" i="17"/>
  <c r="AP34" i="17"/>
  <c r="AO34" i="17"/>
  <c r="AN34" i="17"/>
  <c r="AM34" i="17"/>
  <c r="AL34" i="17"/>
  <c r="AK34" i="17"/>
  <c r="AJ34" i="17"/>
  <c r="AI34" i="17"/>
  <c r="AH34" i="17"/>
  <c r="AG34" i="17"/>
  <c r="BI33" i="17"/>
  <c r="BH33" i="17"/>
  <c r="BG33" i="17"/>
  <c r="BF33" i="17"/>
  <c r="BE33" i="17"/>
  <c r="BD33" i="17"/>
  <c r="BC33" i="17"/>
  <c r="BB33" i="17"/>
  <c r="BA33" i="17"/>
  <c r="AZ33" i="17"/>
  <c r="AY33" i="17"/>
  <c r="AX33" i="17"/>
  <c r="AW33" i="17"/>
  <c r="AV33" i="17"/>
  <c r="AU33" i="17"/>
  <c r="AT33" i="17"/>
  <c r="AS33" i="17"/>
  <c r="AR33" i="17"/>
  <c r="AQ33" i="17"/>
  <c r="AP33" i="17"/>
  <c r="AO33" i="17"/>
  <c r="AN33" i="17"/>
  <c r="AM33" i="17"/>
  <c r="AL33" i="17"/>
  <c r="AK33" i="17"/>
  <c r="AJ33" i="17"/>
  <c r="AI33" i="17"/>
  <c r="AH33" i="17"/>
  <c r="AG33" i="17"/>
  <c r="BI32" i="17"/>
  <c r="BH32" i="17"/>
  <c r="BG32" i="17"/>
  <c r="BF32" i="17"/>
  <c r="BE32" i="17"/>
  <c r="BD32" i="17"/>
  <c r="BC32" i="17"/>
  <c r="BB32" i="17"/>
  <c r="BA32" i="17"/>
  <c r="AZ32" i="17"/>
  <c r="AY32" i="17"/>
  <c r="AX32" i="17"/>
  <c r="AW32" i="17"/>
  <c r="AV32" i="17"/>
  <c r="AU32" i="17"/>
  <c r="AT32" i="17"/>
  <c r="AS32" i="17"/>
  <c r="AR32" i="17"/>
  <c r="AQ32" i="17"/>
  <c r="AP32" i="17"/>
  <c r="AO32" i="17"/>
  <c r="AN32" i="17"/>
  <c r="AM32" i="17"/>
  <c r="AL32" i="17"/>
  <c r="AK32" i="17"/>
  <c r="AJ32" i="17"/>
  <c r="AI32" i="17"/>
  <c r="AH32" i="17"/>
  <c r="AG32" i="17"/>
  <c r="BI31" i="17"/>
  <c r="BH31" i="17"/>
  <c r="BG31" i="17"/>
  <c r="BF31" i="17"/>
  <c r="BE31" i="17"/>
  <c r="BD31" i="17"/>
  <c r="BC31" i="17"/>
  <c r="BB31" i="17"/>
  <c r="BA31" i="17"/>
  <c r="AZ31" i="17"/>
  <c r="AY31" i="17"/>
  <c r="AX31" i="17"/>
  <c r="AW31" i="17"/>
  <c r="AV31" i="17"/>
  <c r="AU31" i="17"/>
  <c r="AT31" i="17"/>
  <c r="AS31" i="17"/>
  <c r="AR31" i="17"/>
  <c r="AQ31" i="17"/>
  <c r="AP31" i="17"/>
  <c r="AO31" i="17"/>
  <c r="AN31" i="17"/>
  <c r="AM31" i="17"/>
  <c r="AL31" i="17"/>
  <c r="AK31" i="17"/>
  <c r="AJ31" i="17"/>
  <c r="AI31" i="17"/>
  <c r="AH31" i="17"/>
  <c r="AG31" i="17"/>
  <c r="BI30" i="17"/>
  <c r="BH30" i="17"/>
  <c r="BG30" i="17"/>
  <c r="BF30" i="17"/>
  <c r="BE30" i="17"/>
  <c r="BD30" i="17"/>
  <c r="BC30" i="17"/>
  <c r="BB30" i="17"/>
  <c r="BA30" i="17"/>
  <c r="AZ30" i="17"/>
  <c r="AY30" i="17"/>
  <c r="AX30" i="17"/>
  <c r="AW30" i="17"/>
  <c r="AV30" i="17"/>
  <c r="AU30" i="17"/>
  <c r="AT30" i="17"/>
  <c r="AS30" i="17"/>
  <c r="AR30" i="17"/>
  <c r="AQ30" i="17"/>
  <c r="AP30" i="17"/>
  <c r="AO30" i="17"/>
  <c r="AN30" i="17"/>
  <c r="AM30" i="17"/>
  <c r="AL30" i="17"/>
  <c r="AK30" i="17"/>
  <c r="AJ30" i="17"/>
  <c r="AI30" i="17"/>
  <c r="AH30" i="17"/>
  <c r="AG30" i="17"/>
  <c r="BI29" i="17"/>
  <c r="BH29" i="17"/>
  <c r="BG29" i="17"/>
  <c r="BF29" i="17"/>
  <c r="BE29" i="17"/>
  <c r="BD29" i="17"/>
  <c r="BB29" i="17"/>
  <c r="BC29" i="17"/>
  <c r="BA29" i="17"/>
  <c r="AZ29" i="17"/>
  <c r="AY29" i="17"/>
  <c r="AX29" i="17"/>
  <c r="AW29" i="17"/>
  <c r="AV29" i="17"/>
  <c r="AU29" i="17"/>
  <c r="AT29" i="17"/>
  <c r="AS29" i="17"/>
  <c r="AR29" i="17"/>
  <c r="AQ29" i="17"/>
  <c r="AP29" i="17"/>
  <c r="AO29" i="17"/>
  <c r="AN29" i="17"/>
  <c r="AM29" i="17"/>
  <c r="AL29" i="17"/>
  <c r="AK29" i="17"/>
  <c r="AI29" i="17"/>
  <c r="AJ29" i="17"/>
  <c r="AH29" i="17"/>
  <c r="AG29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L28" i="17"/>
  <c r="AK28" i="17"/>
  <c r="AJ28" i="17"/>
  <c r="AI28" i="17"/>
  <c r="AH28" i="17"/>
  <c r="AG28" i="17"/>
  <c r="BI27" i="17"/>
  <c r="BH27" i="17"/>
  <c r="BG27" i="17"/>
  <c r="BF27" i="17"/>
  <c r="BE27" i="17"/>
  <c r="BD27" i="17"/>
  <c r="BC27" i="17"/>
  <c r="BB27" i="17"/>
  <c r="BA27" i="17"/>
  <c r="AZ27" i="17"/>
  <c r="AY27" i="17"/>
  <c r="AX27" i="17"/>
  <c r="AW27" i="17"/>
  <c r="AV27" i="17"/>
  <c r="AU27" i="17"/>
  <c r="AT27" i="17"/>
  <c r="AS27" i="17"/>
  <c r="AR27" i="17"/>
  <c r="AQ27" i="17"/>
  <c r="AP27" i="17"/>
  <c r="AO27" i="17"/>
  <c r="AN27" i="17"/>
  <c r="AM27" i="17"/>
  <c r="AL27" i="17"/>
  <c r="AK27" i="17"/>
  <c r="AJ27" i="17"/>
  <c r="AI27" i="17"/>
  <c r="AH27" i="17"/>
  <c r="AG27" i="17"/>
  <c r="BI26" i="17"/>
  <c r="BH26" i="17"/>
  <c r="BG26" i="17"/>
  <c r="BF26" i="17"/>
  <c r="BE26" i="17"/>
  <c r="BD26" i="17"/>
  <c r="BC26" i="17"/>
  <c r="BB26" i="17"/>
  <c r="BA26" i="17"/>
  <c r="AZ26" i="17"/>
  <c r="AY26" i="17"/>
  <c r="AX26" i="17"/>
  <c r="AW26" i="17"/>
  <c r="AV26" i="17"/>
  <c r="AU26" i="17"/>
  <c r="AT26" i="17"/>
  <c r="AS26" i="17"/>
  <c r="AR26" i="17"/>
  <c r="AQ26" i="17"/>
  <c r="AP26" i="17"/>
  <c r="AO26" i="17"/>
  <c r="AN26" i="17"/>
  <c r="AM26" i="17"/>
  <c r="AL26" i="17"/>
  <c r="AK26" i="17"/>
  <c r="AJ26" i="17"/>
  <c r="AI26" i="17"/>
  <c r="AH26" i="17"/>
  <c r="AG26" i="17"/>
  <c r="BI25" i="17"/>
  <c r="BH25" i="17"/>
  <c r="BG25" i="17"/>
  <c r="BF25" i="17"/>
  <c r="BE25" i="17"/>
  <c r="BD25" i="17"/>
  <c r="BC25" i="17"/>
  <c r="BB25" i="17"/>
  <c r="BA25" i="17"/>
  <c r="AZ25" i="17"/>
  <c r="AY25" i="17"/>
  <c r="AX25" i="17"/>
  <c r="AW25" i="17"/>
  <c r="AV25" i="17"/>
  <c r="AU25" i="17"/>
  <c r="AT25" i="17"/>
  <c r="AS25" i="17"/>
  <c r="AR25" i="17"/>
  <c r="AQ25" i="17"/>
  <c r="AP25" i="17"/>
  <c r="AO25" i="17"/>
  <c r="AN25" i="17"/>
  <c r="AM25" i="17"/>
  <c r="AL25" i="17"/>
  <c r="AK25" i="17"/>
  <c r="AJ25" i="17"/>
  <c r="AI25" i="17"/>
  <c r="AH25" i="17"/>
  <c r="AG25" i="17"/>
  <c r="BI24" i="17"/>
  <c r="BH24" i="17"/>
  <c r="BG24" i="17"/>
  <c r="BF24" i="17"/>
  <c r="BE24" i="17"/>
  <c r="BD24" i="17"/>
  <c r="BC24" i="17"/>
  <c r="BB24" i="17"/>
  <c r="BA24" i="17"/>
  <c r="AZ24" i="17"/>
  <c r="AY24" i="17"/>
  <c r="AX24" i="17"/>
  <c r="AW24" i="17"/>
  <c r="AV24" i="17"/>
  <c r="AU24" i="17"/>
  <c r="AT24" i="17"/>
  <c r="AS24" i="17"/>
  <c r="AR24" i="17"/>
  <c r="AQ24" i="17"/>
  <c r="AP24" i="17"/>
  <c r="AO24" i="17"/>
  <c r="AN24" i="17"/>
  <c r="AM24" i="17"/>
  <c r="AL24" i="17"/>
  <c r="AK24" i="17"/>
  <c r="AJ24" i="17"/>
  <c r="AI24" i="17"/>
  <c r="AH24" i="17"/>
  <c r="AG24" i="17"/>
  <c r="BI23" i="17"/>
  <c r="BH23" i="17"/>
  <c r="BG23" i="17"/>
  <c r="BF23" i="17"/>
  <c r="BE23" i="17"/>
  <c r="BD23" i="17"/>
  <c r="BC23" i="17"/>
  <c r="BB23" i="17"/>
  <c r="BA23" i="17"/>
  <c r="AZ23" i="17"/>
  <c r="AY23" i="17"/>
  <c r="AX23" i="17"/>
  <c r="AW23" i="17"/>
  <c r="AV23" i="17"/>
  <c r="AU23" i="17"/>
  <c r="AT23" i="17"/>
  <c r="AS23" i="17"/>
  <c r="AR23" i="17"/>
  <c r="AQ23" i="17"/>
  <c r="AP23" i="17"/>
  <c r="AO23" i="17"/>
  <c r="AN23" i="17"/>
  <c r="AM23" i="17"/>
  <c r="AL23" i="17"/>
  <c r="AK23" i="17"/>
  <c r="AJ23" i="17"/>
  <c r="AI23" i="17"/>
  <c r="AH23" i="17"/>
  <c r="AG23" i="17"/>
  <c r="BI22" i="17"/>
  <c r="BH22" i="17"/>
  <c r="BG22" i="17"/>
  <c r="BF22" i="17"/>
  <c r="BE22" i="17"/>
  <c r="BD22" i="17"/>
  <c r="BC22" i="17"/>
  <c r="BB22" i="17"/>
  <c r="BA22" i="17"/>
  <c r="AZ22" i="17"/>
  <c r="AY22" i="17"/>
  <c r="AX22" i="17"/>
  <c r="AW22" i="17"/>
  <c r="AV22" i="17"/>
  <c r="AU22" i="17"/>
  <c r="AT22" i="17"/>
  <c r="AS22" i="17"/>
  <c r="AR22" i="17"/>
  <c r="AQ22" i="17"/>
  <c r="AP22" i="17"/>
  <c r="AO22" i="17"/>
  <c r="AN22" i="17"/>
  <c r="AM22" i="17"/>
  <c r="AL22" i="17"/>
  <c r="AK22" i="17"/>
  <c r="AJ22" i="17"/>
  <c r="AI22" i="17"/>
  <c r="AH22" i="17"/>
  <c r="AG22" i="17"/>
  <c r="BI21" i="17"/>
  <c r="BH21" i="17"/>
  <c r="BG21" i="17"/>
  <c r="BF21" i="17"/>
  <c r="BE21" i="17"/>
  <c r="BD21" i="17"/>
  <c r="BC21" i="17"/>
  <c r="BB21" i="17"/>
  <c r="BA21" i="17"/>
  <c r="AZ21" i="17"/>
  <c r="AY21" i="17"/>
  <c r="AX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BB20" i="17"/>
  <c r="BA20" i="17"/>
  <c r="AZ20" i="17"/>
  <c r="AY20" i="17"/>
  <c r="AX20" i="17"/>
  <c r="AW20" i="17"/>
  <c r="BC20" i="17"/>
  <c r="BD20" i="17"/>
  <c r="BI20" i="17"/>
  <c r="BH20" i="17"/>
  <c r="BG20" i="17"/>
  <c r="BF20" i="17"/>
  <c r="BE20" i="17"/>
  <c r="AV20" i="17"/>
  <c r="AU20" i="17"/>
  <c r="AT20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BI19" i="17"/>
  <c r="BH19" i="17"/>
  <c r="BG19" i="17"/>
  <c r="BF19" i="17"/>
  <c r="BE19" i="17"/>
  <c r="BD19" i="17"/>
  <c r="BC19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BI18" i="17"/>
  <c r="BH18" i="17"/>
  <c r="BG18" i="17"/>
  <c r="BF18" i="17"/>
  <c r="BE18" i="17"/>
  <c r="BD18" i="17"/>
  <c r="BC18" i="17"/>
  <c r="BB18" i="17"/>
  <c r="BA18" i="17"/>
  <c r="AZ18" i="17"/>
  <c r="AY18" i="17"/>
  <c r="AX18" i="17"/>
  <c r="AW18" i="17"/>
  <c r="AV18" i="17"/>
  <c r="AU18" i="17"/>
  <c r="AT18" i="17"/>
  <c r="AS18" i="17"/>
  <c r="AR18" i="17"/>
  <c r="AQ18" i="17"/>
  <c r="AP18" i="17"/>
  <c r="AO18" i="17"/>
  <c r="AN18" i="17"/>
  <c r="AM18" i="17"/>
  <c r="AL18" i="17"/>
  <c r="AK18" i="17"/>
  <c r="AJ18" i="17"/>
  <c r="AI18" i="17"/>
  <c r="AH18" i="17"/>
  <c r="AG18" i="17"/>
  <c r="BI17" i="17"/>
  <c r="BH17" i="17"/>
  <c r="BG17" i="17"/>
  <c r="BF17" i="17"/>
  <c r="BE17" i="17"/>
  <c r="BD17" i="17"/>
  <c r="BC17" i="17"/>
  <c r="BB17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BI16" i="17"/>
  <c r="BH16" i="17"/>
  <c r="BG16" i="17"/>
  <c r="BF16" i="17"/>
  <c r="BE16" i="17"/>
  <c r="BD16" i="17"/>
  <c r="BC16" i="17"/>
  <c r="BB16" i="17"/>
  <c r="BA16" i="17"/>
  <c r="AZ16" i="17"/>
  <c r="AY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BI15" i="17"/>
  <c r="BH15" i="17"/>
  <c r="BG15" i="17"/>
  <c r="BF15" i="17"/>
  <c r="BE15" i="17"/>
  <c r="BD15" i="17"/>
  <c r="BC15" i="17"/>
  <c r="BB15" i="17"/>
  <c r="BA15" i="17"/>
  <c r="AZ15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BI14" i="17"/>
  <c r="BH14" i="17"/>
  <c r="BG14" i="17"/>
  <c r="BF14" i="17"/>
  <c r="BE14" i="17"/>
  <c r="BD14" i="17"/>
  <c r="BC14" i="17"/>
  <c r="BB14" i="17"/>
  <c r="BA14" i="17"/>
  <c r="AZ14" i="17"/>
  <c r="AY14" i="17"/>
  <c r="AX14" i="17"/>
  <c r="AW14" i="17"/>
  <c r="AV14" i="17"/>
  <c r="AU14" i="17"/>
  <c r="AT14" i="17"/>
  <c r="AS14" i="17"/>
  <c r="AR14" i="17"/>
  <c r="AQ14" i="17"/>
  <c r="AP14" i="17"/>
  <c r="AO14" i="17"/>
  <c r="AN14" i="17"/>
  <c r="AM14" i="17"/>
  <c r="AL14" i="17"/>
  <c r="AK14" i="17"/>
  <c r="AJ14" i="17"/>
  <c r="AI14" i="17"/>
  <c r="AH14" i="17"/>
  <c r="AG14" i="17"/>
  <c r="BI13" i="17"/>
  <c r="BH13" i="17"/>
  <c r="BG13" i="17"/>
  <c r="BF13" i="17"/>
  <c r="BE13" i="17"/>
  <c r="BD13" i="17"/>
  <c r="BC13" i="17"/>
  <c r="BB13" i="17"/>
  <c r="BA13" i="17"/>
  <c r="AZ13" i="17"/>
  <c r="AY13" i="17"/>
  <c r="AX13" i="17"/>
  <c r="AW13" i="17"/>
  <c r="AV13" i="17"/>
  <c r="AU13" i="17"/>
  <c r="AT13" i="17"/>
  <c r="AS13" i="17"/>
  <c r="AJ13" i="17"/>
  <c r="AR13" i="17"/>
  <c r="AQ13" i="17"/>
  <c r="AP13" i="17"/>
  <c r="AO13" i="17"/>
  <c r="AN13" i="17"/>
  <c r="AM13" i="17"/>
  <c r="AL13" i="17"/>
  <c r="AK13" i="17"/>
  <c r="AI13" i="17"/>
  <c r="AH13" i="17"/>
  <c r="AG13" i="17"/>
  <c r="BI12" i="17"/>
  <c r="BH12" i="17"/>
  <c r="BG12" i="17"/>
  <c r="BF12" i="17"/>
  <c r="BE12" i="17"/>
  <c r="BD12" i="17"/>
  <c r="BC12" i="17"/>
  <c r="BB12" i="17"/>
  <c r="BA12" i="17"/>
  <c r="AZ12" i="17"/>
  <c r="AY12" i="17"/>
  <c r="AX12" i="17"/>
  <c r="AW12" i="17"/>
  <c r="AV12" i="17"/>
  <c r="AU12" i="17"/>
  <c r="AT12" i="17"/>
  <c r="AS12" i="17"/>
  <c r="AR12" i="17"/>
  <c r="AQ12" i="17"/>
  <c r="AP12" i="17"/>
  <c r="AO12" i="17"/>
  <c r="AN12" i="17"/>
  <c r="AM12" i="17"/>
  <c r="AL12" i="17"/>
  <c r="AK12" i="17"/>
  <c r="AJ12" i="17"/>
  <c r="AI12" i="17"/>
  <c r="AH12" i="17"/>
  <c r="AG12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BK24" i="17"/>
  <c r="AQ11" i="17"/>
  <c r="AP11" i="17"/>
  <c r="AO11" i="17"/>
  <c r="AN11" i="17"/>
  <c r="AM11" i="17"/>
  <c r="AL11" i="17"/>
  <c r="AK11" i="17"/>
  <c r="AJ11" i="17"/>
  <c r="AI11" i="17"/>
  <c r="AH11" i="17"/>
  <c r="AG11" i="17"/>
  <c r="BI10" i="17"/>
  <c r="BH10" i="17"/>
  <c r="BG10" i="17"/>
  <c r="BF10" i="17"/>
  <c r="BE10" i="17"/>
  <c r="BD10" i="17"/>
  <c r="BC10" i="17"/>
  <c r="BB10" i="17"/>
  <c r="BA10" i="17"/>
  <c r="AZ10" i="17"/>
  <c r="AY10" i="17"/>
  <c r="AX10" i="17"/>
  <c r="AW10" i="17"/>
  <c r="AV10" i="17"/>
  <c r="AU10" i="17"/>
  <c r="AT10" i="17"/>
  <c r="AS10" i="17"/>
  <c r="AR10" i="17"/>
  <c r="AQ10" i="17"/>
  <c r="AP10" i="17"/>
  <c r="AO10" i="17"/>
  <c r="AN10" i="17"/>
  <c r="AM10" i="17"/>
  <c r="AL10" i="17"/>
  <c r="AK10" i="17"/>
  <c r="AJ10" i="17"/>
  <c r="AI10" i="17"/>
  <c r="AH10" i="17"/>
  <c r="AG10" i="17"/>
  <c r="BI9" i="17"/>
  <c r="BH9" i="17"/>
  <c r="BG9" i="17"/>
  <c r="BF9" i="17"/>
  <c r="BE9" i="17"/>
  <c r="BD9" i="17"/>
  <c r="BC9" i="17"/>
  <c r="BB9" i="17"/>
  <c r="BA9" i="17"/>
  <c r="AZ9" i="17"/>
  <c r="AY9" i="17"/>
  <c r="AX9" i="17"/>
  <c r="AW9" i="17"/>
  <c r="AV9" i="17"/>
  <c r="AU9" i="17"/>
  <c r="AT9" i="17"/>
  <c r="AS9" i="17"/>
  <c r="AR9" i="17"/>
  <c r="AQ9" i="17"/>
  <c r="AP9" i="17"/>
  <c r="AP8" i="17"/>
  <c r="AP7" i="17"/>
  <c r="AO9" i="17"/>
  <c r="AN9" i="17"/>
  <c r="AM9" i="17"/>
  <c r="AL9" i="17"/>
  <c r="AK9" i="17"/>
  <c r="AJ9" i="17"/>
  <c r="AI9" i="17"/>
  <c r="AH9" i="17"/>
  <c r="AG9" i="17"/>
  <c r="BI8" i="17"/>
  <c r="BH8" i="17"/>
  <c r="BG8" i="17"/>
  <c r="BF8" i="17"/>
  <c r="BE8" i="17"/>
  <c r="BD8" i="17"/>
  <c r="BC8" i="17"/>
  <c r="BB8" i="17"/>
  <c r="BA8" i="17"/>
  <c r="AZ8" i="17"/>
  <c r="AY8" i="17"/>
  <c r="AX8" i="17"/>
  <c r="AG36" i="19" l="1"/>
  <c r="AI36" i="19"/>
  <c r="AK36" i="19"/>
  <c r="AM36" i="19"/>
  <c r="AO36" i="19"/>
  <c r="AQ36" i="19"/>
  <c r="AS36" i="19"/>
  <c r="AU36" i="19"/>
  <c r="AW36" i="19"/>
  <c r="AY36" i="19"/>
  <c r="BA36" i="19"/>
  <c r="BC36" i="19"/>
  <c r="BE36" i="19"/>
  <c r="BG36" i="19"/>
  <c r="BI36" i="19"/>
  <c r="BK8" i="19"/>
  <c r="BK10" i="19"/>
  <c r="BK12" i="19"/>
  <c r="BK14" i="19"/>
  <c r="BK16" i="19"/>
  <c r="BK18" i="19"/>
  <c r="BK21" i="19"/>
  <c r="BK23" i="19"/>
  <c r="BK25" i="19"/>
  <c r="BK27" i="19"/>
  <c r="BK29" i="19"/>
  <c r="BK31" i="19"/>
  <c r="AH36" i="19"/>
  <c r="BK25" i="17"/>
  <c r="O58" i="17"/>
  <c r="AJ36" i="19"/>
  <c r="AL36" i="19"/>
  <c r="AN36" i="19"/>
  <c r="AP36" i="19"/>
  <c r="AR36" i="19"/>
  <c r="AT36" i="19"/>
  <c r="AV36" i="19"/>
  <c r="AX36" i="19"/>
  <c r="AZ36" i="19"/>
  <c r="BB36" i="19"/>
  <c r="BD36" i="19"/>
  <c r="BF36" i="19"/>
  <c r="BH36" i="19"/>
  <c r="BK7" i="19"/>
  <c r="BK9" i="19"/>
  <c r="BK11" i="19"/>
  <c r="BK13" i="19"/>
  <c r="BK15" i="19"/>
  <c r="BK17" i="19"/>
  <c r="BK19" i="19"/>
  <c r="BK22" i="19"/>
  <c r="BK24" i="19"/>
  <c r="BK26" i="19"/>
  <c r="BK28" i="19"/>
  <c r="BK30" i="19"/>
  <c r="BK32" i="19"/>
  <c r="BK34" i="19"/>
  <c r="BK6" i="19"/>
  <c r="BK31" i="17"/>
  <c r="BK35" i="17"/>
  <c r="BK34" i="17"/>
  <c r="BK9" i="17"/>
  <c r="BK27" i="17"/>
  <c r="BK29" i="17"/>
  <c r="BK10" i="17"/>
  <c r="BK33" i="17"/>
  <c r="BK32" i="17"/>
  <c r="BK30" i="17"/>
  <c r="BK20" i="17"/>
  <c r="BK28" i="17"/>
  <c r="BK26" i="17"/>
  <c r="BK23" i="17"/>
  <c r="BK22" i="17"/>
  <c r="BK21" i="17"/>
  <c r="BK19" i="17"/>
  <c r="BK18" i="17"/>
  <c r="BK17" i="17"/>
  <c r="BK16" i="17"/>
  <c r="BK15" i="17"/>
  <c r="BK14" i="17"/>
  <c r="BK13" i="17"/>
  <c r="BK12" i="17"/>
  <c r="BK11" i="17"/>
  <c r="BK36" i="19" l="1"/>
  <c r="AW8" i="17"/>
  <c r="AV8" i="17"/>
  <c r="AU8" i="17"/>
  <c r="AT8" i="17"/>
  <c r="AS8" i="17"/>
  <c r="AR8" i="17"/>
  <c r="AQ8" i="17"/>
  <c r="AO8" i="17"/>
  <c r="AN8" i="17"/>
  <c r="AM8" i="17"/>
  <c r="AL8" i="17"/>
  <c r="AK8" i="17"/>
  <c r="AJ8" i="17"/>
  <c r="AI8" i="17"/>
  <c r="AH8" i="17"/>
  <c r="AG8" i="17"/>
  <c r="BI7" i="17"/>
  <c r="BH7" i="17"/>
  <c r="BG7" i="17"/>
  <c r="BF7" i="17"/>
  <c r="BE7" i="17"/>
  <c r="BD7" i="17"/>
  <c r="BC7" i="17"/>
  <c r="BB7" i="17"/>
  <c r="BA7" i="17"/>
  <c r="AZ7" i="17"/>
  <c r="AY7" i="17"/>
  <c r="AX7" i="17"/>
  <c r="AW7" i="17"/>
  <c r="AV7" i="17"/>
  <c r="AU7" i="17"/>
  <c r="AT7" i="17"/>
  <c r="AS7" i="17"/>
  <c r="AR7" i="17"/>
  <c r="AQ7" i="17"/>
  <c r="AO7" i="17"/>
  <c r="AN7" i="17"/>
  <c r="AM7" i="17"/>
  <c r="AL7" i="17"/>
  <c r="AK7" i="17"/>
  <c r="AJ7" i="17"/>
  <c r="AI7" i="17"/>
  <c r="AH7" i="17"/>
  <c r="AG7" i="17"/>
  <c r="BI6" i="17"/>
  <c r="BI37" i="17" s="1"/>
  <c r="BH6" i="17"/>
  <c r="BH37" i="17" s="1"/>
  <c r="BG6" i="17"/>
  <c r="BG37" i="17" s="1"/>
  <c r="BF6" i="17"/>
  <c r="BF37" i="17" s="1"/>
  <c r="BE6" i="17"/>
  <c r="BE37" i="17" s="1"/>
  <c r="BD6" i="17"/>
  <c r="BD37" i="17" s="1"/>
  <c r="BC6" i="17"/>
  <c r="BC37" i="17" s="1"/>
  <c r="BB6" i="17"/>
  <c r="BB37" i="17" s="1"/>
  <c r="BA6" i="17"/>
  <c r="BA37" i="17" s="1"/>
  <c r="AZ6" i="17"/>
  <c r="AZ37" i="17" s="1"/>
  <c r="AY6" i="17"/>
  <c r="AY37" i="17" s="1"/>
  <c r="AX6" i="17"/>
  <c r="AX37" i="17" s="1"/>
  <c r="AW6" i="17"/>
  <c r="AW37" i="17" s="1"/>
  <c r="AV6" i="17"/>
  <c r="AV37" i="17" s="1"/>
  <c r="AU6" i="17"/>
  <c r="AU37" i="17" s="1"/>
  <c r="AT6" i="17"/>
  <c r="AT37" i="17" s="1"/>
  <c r="AS6" i="17"/>
  <c r="AS37" i="17" s="1"/>
  <c r="AR6" i="17"/>
  <c r="AR37" i="17" s="1"/>
  <c r="AQ6" i="17"/>
  <c r="AQ37" i="17" s="1"/>
  <c r="AP6" i="17"/>
  <c r="AP37" i="17" s="1"/>
  <c r="AO6" i="17"/>
  <c r="AN6" i="17"/>
  <c r="AN37" i="17" s="1"/>
  <c r="AM6" i="17"/>
  <c r="AL6" i="17"/>
  <c r="AL37" i="17" s="1"/>
  <c r="AK6" i="17"/>
  <c r="AJ6" i="17"/>
  <c r="AJ37" i="17" s="1"/>
  <c r="AI6" i="17"/>
  <c r="AH6" i="17"/>
  <c r="AH37" i="17" s="1"/>
  <c r="AG6" i="17"/>
  <c r="AG37" i="17" l="1"/>
  <c r="AI37" i="17"/>
  <c r="AK37" i="17"/>
  <c r="AM37" i="17"/>
  <c r="AO37" i="17"/>
  <c r="BK7" i="17"/>
  <c r="BK8" i="17"/>
  <c r="BK6" i="17"/>
  <c r="AE53" i="17"/>
  <c r="AC53" i="17"/>
  <c r="AA53" i="17"/>
  <c r="Y53" i="17"/>
  <c r="W53" i="17"/>
  <c r="U53" i="17"/>
  <c r="S53" i="17"/>
  <c r="Q53" i="17"/>
  <c r="M53" i="17"/>
  <c r="K53" i="17"/>
  <c r="I53" i="17"/>
  <c r="AE52" i="17"/>
  <c r="AC52" i="17"/>
  <c r="AA52" i="17"/>
  <c r="Y52" i="17"/>
  <c r="W52" i="17"/>
  <c r="U52" i="17"/>
  <c r="S52" i="17"/>
  <c r="Q52" i="17"/>
  <c r="M52" i="17"/>
  <c r="K52" i="17"/>
  <c r="I52" i="17"/>
  <c r="AE51" i="17"/>
  <c r="AC51" i="17"/>
  <c r="AA51" i="17"/>
  <c r="Y51" i="17"/>
  <c r="W51" i="17"/>
  <c r="U51" i="17"/>
  <c r="S51" i="17"/>
  <c r="Q51" i="17"/>
  <c r="M51" i="17"/>
  <c r="K51" i="17"/>
  <c r="I51" i="17"/>
  <c r="AE50" i="17"/>
  <c r="AC50" i="17"/>
  <c r="AA50" i="17"/>
  <c r="Y50" i="17"/>
  <c r="W50" i="17"/>
  <c r="U50" i="17"/>
  <c r="S50" i="17"/>
  <c r="Q50" i="17"/>
  <c r="M50" i="17"/>
  <c r="K50" i="17"/>
  <c r="I50" i="17"/>
  <c r="AE49" i="17"/>
  <c r="AC49" i="17"/>
  <c r="AA49" i="17"/>
  <c r="Y49" i="17"/>
  <c r="W49" i="17"/>
  <c r="U49" i="17"/>
  <c r="S49" i="17"/>
  <c r="Q49" i="17"/>
  <c r="M49" i="17"/>
  <c r="K49" i="17"/>
  <c r="I49" i="17"/>
  <c r="AE48" i="17"/>
  <c r="AC48" i="17"/>
  <c r="AA48" i="17"/>
  <c r="Y48" i="17"/>
  <c r="U48" i="17"/>
  <c r="S48" i="17"/>
  <c r="Q48" i="17"/>
  <c r="M48" i="17"/>
  <c r="K48" i="17"/>
  <c r="I48" i="17"/>
  <c r="AE47" i="17"/>
  <c r="AC47" i="17"/>
  <c r="AA47" i="17"/>
  <c r="Y47" i="17"/>
  <c r="W47" i="17"/>
  <c r="U47" i="17"/>
  <c r="S47" i="17"/>
  <c r="Q47" i="17"/>
  <c r="M47" i="17"/>
  <c r="K47" i="17"/>
  <c r="I47" i="17"/>
  <c r="AE46" i="17"/>
  <c r="AC46" i="17"/>
  <c r="AA46" i="17"/>
  <c r="Y46" i="17"/>
  <c r="W46" i="17"/>
  <c r="U46" i="17"/>
  <c r="S46" i="17"/>
  <c r="Q46" i="17"/>
  <c r="M46" i="17"/>
  <c r="K46" i="17"/>
  <c r="I46" i="17"/>
  <c r="AE45" i="17"/>
  <c r="AC45" i="17"/>
  <c r="AA45" i="17"/>
  <c r="Y45" i="17"/>
  <c r="W45" i="17"/>
  <c r="U45" i="17"/>
  <c r="S45" i="17"/>
  <c r="Q45" i="17"/>
  <c r="M45" i="17"/>
  <c r="K45" i="17"/>
  <c r="I45" i="17"/>
  <c r="AE44" i="17"/>
  <c r="AC44" i="17"/>
  <c r="AA44" i="17"/>
  <c r="Y44" i="17"/>
  <c r="W44" i="17"/>
  <c r="U44" i="17"/>
  <c r="S44" i="17"/>
  <c r="Q44" i="17"/>
  <c r="M44" i="17"/>
  <c r="K44" i="17"/>
  <c r="I44" i="17"/>
  <c r="AE43" i="17"/>
  <c r="AC43" i="17"/>
  <c r="AA43" i="17"/>
  <c r="Y43" i="17"/>
  <c r="W43" i="17"/>
  <c r="U43" i="17"/>
  <c r="S43" i="17"/>
  <c r="Q43" i="17"/>
  <c r="M43" i="17"/>
  <c r="K43" i="17"/>
  <c r="I43" i="17"/>
  <c r="AE41" i="17"/>
  <c r="AC41" i="17"/>
  <c r="AA41" i="17"/>
  <c r="Y41" i="17"/>
  <c r="W41" i="17"/>
  <c r="U41" i="17"/>
  <c r="S41" i="17"/>
  <c r="Q41" i="17"/>
  <c r="M41" i="17"/>
  <c r="K41" i="17"/>
  <c r="I41" i="17"/>
  <c r="G41" i="17"/>
  <c r="E41" i="17"/>
  <c r="C41" i="17"/>
  <c r="AE39" i="17"/>
  <c r="AC39" i="17"/>
  <c r="AA39" i="17"/>
  <c r="Y39" i="17"/>
  <c r="W39" i="17"/>
  <c r="U39" i="17"/>
  <c r="S39" i="17"/>
  <c r="Q39" i="17"/>
  <c r="M39" i="17"/>
  <c r="K39" i="17"/>
  <c r="I39" i="17"/>
  <c r="G39" i="17"/>
  <c r="E39" i="17"/>
  <c r="C39" i="17"/>
  <c r="AE37" i="17"/>
  <c r="AC37" i="17"/>
  <c r="AC58" i="17" s="1"/>
  <c r="AA37" i="17"/>
  <c r="Y37" i="17"/>
  <c r="Y58" i="17" s="1"/>
  <c r="W37" i="17"/>
  <c r="U37" i="17"/>
  <c r="U58" i="17" s="1"/>
  <c r="S37" i="17"/>
  <c r="Q37" i="17"/>
  <c r="Q58" i="17" s="1"/>
  <c r="M37" i="17"/>
  <c r="K37" i="17"/>
  <c r="K58" i="17" s="1"/>
  <c r="I37" i="17"/>
  <c r="G37" i="17"/>
  <c r="G58" i="17" s="1"/>
  <c r="E37" i="17"/>
  <c r="E58" i="17" s="1"/>
  <c r="C37" i="17"/>
  <c r="C58" i="17" s="1"/>
  <c r="I58" i="17" l="1"/>
  <c r="M58" i="17"/>
  <c r="S58" i="17"/>
  <c r="W58" i="17"/>
  <c r="AA58" i="17"/>
  <c r="AE58" i="17"/>
  <c r="BK37" i="17"/>
  <c r="J51" i="16"/>
  <c r="L51" i="16"/>
  <c r="N51" i="16"/>
  <c r="P51" i="16"/>
  <c r="R51" i="16"/>
  <c r="T51" i="16"/>
  <c r="V51" i="16"/>
  <c r="X51" i="16"/>
  <c r="Z51" i="16"/>
  <c r="AB51" i="16"/>
  <c r="AD51" i="16"/>
  <c r="AG58" i="17" l="1"/>
  <c r="AC49" i="16"/>
  <c r="AA49" i="16"/>
  <c r="Y49" i="16"/>
  <c r="W49" i="16"/>
  <c r="U49" i="16"/>
  <c r="S49" i="16"/>
  <c r="Q49" i="16"/>
  <c r="O49" i="16"/>
  <c r="M49" i="16"/>
  <c r="K49" i="16"/>
  <c r="I49" i="16"/>
  <c r="AC48" i="16"/>
  <c r="AA48" i="16"/>
  <c r="Y48" i="16"/>
  <c r="W48" i="16"/>
  <c r="U48" i="16"/>
  <c r="S48" i="16"/>
  <c r="Q48" i="16"/>
  <c r="O48" i="16"/>
  <c r="M48" i="16"/>
  <c r="K48" i="16"/>
  <c r="I48" i="16"/>
  <c r="AC47" i="16"/>
  <c r="AA47" i="16"/>
  <c r="Y47" i="16"/>
  <c r="W47" i="16"/>
  <c r="U47" i="16"/>
  <c r="S47" i="16"/>
  <c r="Q47" i="16"/>
  <c r="O47" i="16"/>
  <c r="M47" i="16"/>
  <c r="K47" i="16"/>
  <c r="I47" i="16"/>
  <c r="AC46" i="16"/>
  <c r="AA46" i="16"/>
  <c r="Y46" i="16"/>
  <c r="W46" i="16"/>
  <c r="U46" i="16"/>
  <c r="S46" i="16"/>
  <c r="Q46" i="16"/>
  <c r="O46" i="16"/>
  <c r="M46" i="16"/>
  <c r="K46" i="16"/>
  <c r="I46" i="16"/>
  <c r="AC45" i="16"/>
  <c r="AA45" i="16"/>
  <c r="Y45" i="16"/>
  <c r="W45" i="16"/>
  <c r="U45" i="16"/>
  <c r="S45" i="16"/>
  <c r="Q45" i="16"/>
  <c r="O45" i="16"/>
  <c r="M45" i="16"/>
  <c r="K45" i="16"/>
  <c r="I45" i="16"/>
  <c r="AC44" i="16"/>
  <c r="AA44" i="16"/>
  <c r="Y44" i="16"/>
  <c r="W44" i="16"/>
  <c r="U44" i="16"/>
  <c r="S44" i="16"/>
  <c r="Q44" i="16"/>
  <c r="O44" i="16"/>
  <c r="M44" i="16"/>
  <c r="K44" i="16"/>
  <c r="I44" i="16"/>
  <c r="AC43" i="16"/>
  <c r="AA43" i="16"/>
  <c r="Y43" i="16"/>
  <c r="W43" i="16"/>
  <c r="U43" i="16"/>
  <c r="S43" i="16"/>
  <c r="Q43" i="16"/>
  <c r="O43" i="16"/>
  <c r="M43" i="16"/>
  <c r="K43" i="16"/>
  <c r="I43" i="16"/>
  <c r="AC42" i="16"/>
  <c r="AA42" i="16"/>
  <c r="Y42" i="16"/>
  <c r="W42" i="16"/>
  <c r="U42" i="16"/>
  <c r="S42" i="16"/>
  <c r="Q42" i="16"/>
  <c r="O42" i="16"/>
  <c r="M42" i="16"/>
  <c r="K42" i="16"/>
  <c r="I42" i="16"/>
  <c r="AC41" i="16"/>
  <c r="AA41" i="16"/>
  <c r="Y41" i="16"/>
  <c r="W41" i="16"/>
  <c r="U41" i="16"/>
  <c r="S41" i="16"/>
  <c r="Q41" i="16"/>
  <c r="O41" i="16"/>
  <c r="M41" i="16"/>
  <c r="K41" i="16"/>
  <c r="I41" i="16"/>
  <c r="AC40" i="16"/>
  <c r="AA40" i="16"/>
  <c r="Y40" i="16"/>
  <c r="W40" i="16"/>
  <c r="U40" i="16"/>
  <c r="S40" i="16"/>
  <c r="Q40" i="16"/>
  <c r="O40" i="16"/>
  <c r="M40" i="16"/>
  <c r="K40" i="16"/>
  <c r="I40" i="16"/>
  <c r="AC39" i="16"/>
  <c r="AA39" i="16"/>
  <c r="Y39" i="16"/>
  <c r="W39" i="16"/>
  <c r="U39" i="16"/>
  <c r="S39" i="16"/>
  <c r="Q39" i="16"/>
  <c r="O39" i="16"/>
  <c r="M39" i="16"/>
  <c r="K39" i="16"/>
  <c r="I39" i="16"/>
  <c r="AC38" i="16"/>
  <c r="AA38" i="16"/>
  <c r="Y38" i="16"/>
  <c r="W38" i="16"/>
  <c r="U38" i="16"/>
  <c r="S38" i="16"/>
  <c r="Q38" i="16"/>
  <c r="O38" i="16"/>
  <c r="M38" i="16"/>
  <c r="K38" i="16"/>
  <c r="I38" i="16"/>
  <c r="H38" i="16"/>
  <c r="G38" i="16"/>
  <c r="F38" i="16"/>
  <c r="E38" i="16"/>
  <c r="D38" i="16"/>
  <c r="C38" i="16"/>
  <c r="AC37" i="16"/>
  <c r="AA37" i="16"/>
  <c r="Y37" i="16"/>
  <c r="W37" i="16"/>
  <c r="U37" i="16"/>
  <c r="S37" i="16"/>
  <c r="Q37" i="16"/>
  <c r="O37" i="16"/>
  <c r="M37" i="16"/>
  <c r="K37" i="16"/>
  <c r="I37" i="16"/>
  <c r="H37" i="16"/>
  <c r="G37" i="16"/>
  <c r="F37" i="16"/>
  <c r="E37" i="16"/>
  <c r="D37" i="16"/>
  <c r="C37" i="16"/>
  <c r="AC36" i="16"/>
  <c r="AA36" i="16"/>
  <c r="AA51" i="16" s="1"/>
  <c r="Y36" i="16"/>
  <c r="W36" i="16"/>
  <c r="W51" i="16" s="1"/>
  <c r="U36" i="16"/>
  <c r="S36" i="16"/>
  <c r="S51" i="16" s="1"/>
  <c r="Q36" i="16"/>
  <c r="O36" i="16"/>
  <c r="M36" i="16"/>
  <c r="K36" i="16"/>
  <c r="K51" i="16" s="1"/>
  <c r="I36" i="16"/>
  <c r="H36" i="16"/>
  <c r="G36" i="16"/>
  <c r="F36" i="16"/>
  <c r="E36" i="16"/>
  <c r="D36" i="16"/>
  <c r="C36" i="16"/>
  <c r="I51" i="16" l="1"/>
  <c r="M51" i="16"/>
  <c r="Q51" i="16"/>
  <c r="U51" i="16"/>
  <c r="Y51" i="16"/>
  <c r="AC51" i="16"/>
  <c r="O50" i="16"/>
  <c r="O51" i="16"/>
  <c r="AA50" i="16"/>
</calcChain>
</file>

<file path=xl/sharedStrings.xml><?xml version="1.0" encoding="utf-8"?>
<sst xmlns="http://schemas.openxmlformats.org/spreadsheetml/2006/main" count="4768" uniqueCount="203">
  <si>
    <t>Phòng GD&amp;ĐT Long Biên</t>
  </si>
  <si>
    <t>Trường THCS Giang Biên</t>
  </si>
  <si>
    <t>GVCN:Hiền</t>
  </si>
  <si>
    <t>Lớp</t>
  </si>
  <si>
    <t>Thứ</t>
  </si>
  <si>
    <t xml:space="preserve"> 9B</t>
  </si>
  <si>
    <t xml:space="preserve"> 9C</t>
  </si>
  <si>
    <t>8A</t>
  </si>
  <si>
    <t>8B</t>
  </si>
  <si>
    <t>8C</t>
  </si>
  <si>
    <t xml:space="preserve"> 7A</t>
  </si>
  <si>
    <t>7B</t>
  </si>
  <si>
    <t xml:space="preserve"> 7C</t>
  </si>
  <si>
    <t>6A</t>
  </si>
  <si>
    <t xml:space="preserve"> 6B</t>
  </si>
  <si>
    <t>6C</t>
  </si>
  <si>
    <t>6D</t>
  </si>
  <si>
    <t>GVCN:Dung</t>
  </si>
  <si>
    <t>GVCN:Phương</t>
  </si>
  <si>
    <t>GVCN: Hà</t>
  </si>
  <si>
    <t>GVCN:Thúy</t>
  </si>
  <si>
    <t>GVCN:Hương</t>
  </si>
  <si>
    <t>GVCNL:Thủy</t>
  </si>
  <si>
    <t>GVCN: Trang</t>
  </si>
  <si>
    <t>GVCN:Oanh</t>
  </si>
  <si>
    <t>7D</t>
  </si>
  <si>
    <t>GVCN:Mến</t>
  </si>
  <si>
    <t>GVCN:Ngọc</t>
  </si>
  <si>
    <t>GVCN:Ngà</t>
  </si>
  <si>
    <t>ư\\</t>
  </si>
  <si>
    <t>T</t>
  </si>
  <si>
    <t>L</t>
  </si>
  <si>
    <t>H</t>
  </si>
  <si>
    <t>SV</t>
  </si>
  <si>
    <t>Đ</t>
  </si>
  <si>
    <t>CN</t>
  </si>
  <si>
    <t>Tin</t>
  </si>
  <si>
    <t>V</t>
  </si>
  <si>
    <t>A</t>
  </si>
  <si>
    <t>Sử</t>
  </si>
  <si>
    <t>CD</t>
  </si>
  <si>
    <t>TD</t>
  </si>
  <si>
    <t>Nh</t>
  </si>
  <si>
    <t>MT</t>
  </si>
  <si>
    <t>SHL</t>
  </si>
  <si>
    <t>GVCN: Hoa</t>
  </si>
  <si>
    <t>9A</t>
  </si>
  <si>
    <t xml:space="preserve">                                      </t>
  </si>
  <si>
    <t>A(g)</t>
  </si>
  <si>
    <t>T(g)</t>
  </si>
  <si>
    <t>V(tb)</t>
  </si>
  <si>
    <t>T(tb)</t>
  </si>
  <si>
    <t>V(g)</t>
  </si>
  <si>
    <t>A(tb)</t>
  </si>
  <si>
    <t>Tin(g)</t>
  </si>
  <si>
    <t>Tin(tb)</t>
  </si>
  <si>
    <t>Hà</t>
  </si>
  <si>
    <t>Hiền</t>
  </si>
  <si>
    <t>Trang</t>
  </si>
  <si>
    <t>Thủy</t>
  </si>
  <si>
    <t>Lương</t>
  </si>
  <si>
    <t>Thiệp</t>
  </si>
  <si>
    <t>Oanh</t>
  </si>
  <si>
    <t>Hiệp</t>
  </si>
  <si>
    <t>Lân</t>
  </si>
  <si>
    <t>Mến</t>
  </si>
  <si>
    <t>Huê</t>
  </si>
  <si>
    <t>Thúy</t>
  </si>
  <si>
    <t>Dung</t>
  </si>
  <si>
    <t>Hương</t>
  </si>
  <si>
    <t>Phương</t>
  </si>
  <si>
    <t>Hiếu</t>
  </si>
  <si>
    <t>Tâm</t>
  </si>
  <si>
    <t>Thơm</t>
  </si>
  <si>
    <t>Ngọc</t>
  </si>
  <si>
    <t>Tiến</t>
  </si>
  <si>
    <t>Ngà</t>
  </si>
  <si>
    <t>My</t>
  </si>
  <si>
    <t>Sơn</t>
  </si>
  <si>
    <t>Quỳnh</t>
  </si>
  <si>
    <t>Tám</t>
  </si>
  <si>
    <t>Hoa</t>
  </si>
  <si>
    <t xml:space="preserve"> </t>
  </si>
  <si>
    <t xml:space="preserve">                               </t>
  </si>
  <si>
    <t>Chào cờ thực hiện trong lớp  từ 7g 15 phút thứ hai hàng tuần</t>
  </si>
  <si>
    <t>Áp dụng từ ngày 18 tháng 5 năm 2020</t>
  </si>
  <si>
    <t xml:space="preserve"> THỜI KHÓA BIỂU  SỐ  10 -CHIỀU NĂM HỌC 2019- 2020</t>
  </si>
  <si>
    <t>TcV</t>
  </si>
  <si>
    <t>TcT</t>
  </si>
  <si>
    <t xml:space="preserve">Hai </t>
  </si>
  <si>
    <t xml:space="preserve">Ba </t>
  </si>
  <si>
    <t>Tư</t>
  </si>
  <si>
    <t>Năm</t>
  </si>
  <si>
    <t xml:space="preserve">Sáu </t>
  </si>
  <si>
    <t>Bảy</t>
  </si>
  <si>
    <t>ThuỷT</t>
  </si>
  <si>
    <t>TrangT</t>
  </si>
  <si>
    <t>TrangH</t>
  </si>
  <si>
    <t>Thủy L</t>
  </si>
  <si>
    <t xml:space="preserve">Hiệp </t>
  </si>
  <si>
    <t xml:space="preserve"> THỜI KHÓA BIỂU  SỐ 11 -SÁNG NĂM HỌC 2019- 2020</t>
  </si>
  <si>
    <t>GVCN:Thủy</t>
  </si>
  <si>
    <t>Áp dụng từ ngày 8 tháng 6 năm 2020</t>
  </si>
  <si>
    <t xml:space="preserve"> THỜI KHÓA BIỂU  SỐ  11-CHIỀU NĂM HỌC 2019- 2020</t>
  </si>
  <si>
    <t xml:space="preserve">Mến </t>
  </si>
  <si>
    <t>sơn</t>
  </si>
  <si>
    <t>TcA</t>
  </si>
  <si>
    <t>Thủy T</t>
  </si>
  <si>
    <t>Áp dụng từ ngày 15  tháng 6 năm 2020</t>
  </si>
  <si>
    <t>8D</t>
  </si>
  <si>
    <t xml:space="preserve"> THỜI KHÓA BIỂU  SỐ 1 -SÁNG NĂM HỌC 2020- 2021</t>
  </si>
  <si>
    <t>Áp dụng từ ngày 5  tháng 9 năm 2020</t>
  </si>
  <si>
    <t xml:space="preserve">Hà </t>
  </si>
  <si>
    <t>ThủyL</t>
  </si>
  <si>
    <t>P.Hiền</t>
  </si>
  <si>
    <t>Ddung</t>
  </si>
  <si>
    <t xml:space="preserve">SHL </t>
  </si>
  <si>
    <t xml:space="preserve">A(nn) </t>
  </si>
  <si>
    <t>Ismart</t>
  </si>
  <si>
    <t>T+</t>
  </si>
  <si>
    <t>V+</t>
  </si>
  <si>
    <t>A+</t>
  </si>
  <si>
    <t>L*</t>
  </si>
  <si>
    <t>SV+</t>
  </si>
  <si>
    <t>Đ+</t>
  </si>
  <si>
    <t>Sử+</t>
  </si>
  <si>
    <t>CC</t>
  </si>
  <si>
    <t>TV</t>
  </si>
  <si>
    <t xml:space="preserve"> THỜI KHÓA BIỂU  SỐ 1 -CHIỀU NĂM HỌC 2020- 2021</t>
  </si>
  <si>
    <t>.</t>
  </si>
  <si>
    <t>7a</t>
  </si>
  <si>
    <t>7b</t>
  </si>
  <si>
    <t>7c</t>
  </si>
  <si>
    <t>7d</t>
  </si>
  <si>
    <t>6a</t>
  </si>
  <si>
    <t>6b</t>
  </si>
  <si>
    <t>6c</t>
  </si>
  <si>
    <t>6d</t>
  </si>
  <si>
    <t>H+</t>
  </si>
  <si>
    <t>GVCN:</t>
  </si>
  <si>
    <t>GVCN: Thủy</t>
  </si>
  <si>
    <t>GVCN:Trang</t>
  </si>
  <si>
    <t>GVCN: Hiền</t>
  </si>
  <si>
    <t>GVCN: Phương</t>
  </si>
  <si>
    <t>GVCN: Dung</t>
  </si>
  <si>
    <t>GVCN: Thơm</t>
  </si>
  <si>
    <t>GVCN: Mến</t>
  </si>
  <si>
    <t>GVCN: Ngọc</t>
  </si>
  <si>
    <t>GVCN: Ngà</t>
  </si>
  <si>
    <t>GVCN: Thúy</t>
  </si>
  <si>
    <t>GVCN: Hương</t>
  </si>
  <si>
    <t>GVCN:My</t>
  </si>
  <si>
    <t>Hà T</t>
  </si>
  <si>
    <t>HàT</t>
  </si>
  <si>
    <t>D. Dung</t>
  </si>
  <si>
    <t>Trang H</t>
  </si>
  <si>
    <t>Tú</t>
  </si>
  <si>
    <t>tiếng anh</t>
  </si>
  <si>
    <t>Toán -TA</t>
  </si>
  <si>
    <t>hai</t>
  </si>
  <si>
    <t>Ba</t>
  </si>
  <si>
    <t>năm</t>
  </si>
  <si>
    <t>sáu</t>
  </si>
  <si>
    <t>Tổng</t>
  </si>
  <si>
    <t>GVCN:Thơm</t>
  </si>
  <si>
    <t>T(A)</t>
  </si>
  <si>
    <t>TCT</t>
  </si>
  <si>
    <t>A(nn)</t>
  </si>
  <si>
    <t>9a</t>
  </si>
  <si>
    <t>9b</t>
  </si>
  <si>
    <t>9c</t>
  </si>
  <si>
    <t>8a</t>
  </si>
  <si>
    <t>8b</t>
  </si>
  <si>
    <t>8c</t>
  </si>
  <si>
    <t>8d</t>
  </si>
  <si>
    <t>SỬ</t>
  </si>
  <si>
    <t>A*</t>
  </si>
  <si>
    <t>Hiển</t>
  </si>
  <si>
    <t>T1</t>
  </si>
  <si>
    <t>T2</t>
  </si>
  <si>
    <t>V1</t>
  </si>
  <si>
    <t>V2</t>
  </si>
  <si>
    <t>A1</t>
  </si>
  <si>
    <t>A2</t>
  </si>
  <si>
    <t>L1</t>
  </si>
  <si>
    <t>L2</t>
  </si>
  <si>
    <t xml:space="preserve"> THỜI KHÓA BIỂU  SỐ 5 -CHIỀU NĂM HỌC 2020- 2021</t>
  </si>
  <si>
    <t>Áp dụng từ ngày 18 tháng 1 năm 2021</t>
  </si>
  <si>
    <t>Bích</t>
  </si>
  <si>
    <t>H2</t>
  </si>
  <si>
    <t>H1</t>
  </si>
  <si>
    <t>Thiêp</t>
  </si>
  <si>
    <t>Tuyên</t>
  </si>
  <si>
    <t>NgọcH</t>
  </si>
  <si>
    <t>Sử2</t>
  </si>
  <si>
    <t>Sử1</t>
  </si>
  <si>
    <t>L+</t>
  </si>
  <si>
    <t>Nghề</t>
  </si>
  <si>
    <t xml:space="preserve">Nghề </t>
  </si>
  <si>
    <t>V-Thúy</t>
  </si>
  <si>
    <t xml:space="preserve"> THỜI KHÓA BIỂU  SỐ 9 -CHIỀU NĂM HỌC 2020- 2021</t>
  </si>
  <si>
    <t>Áp dụng từ ngày 29 tháng 3 năm 2021</t>
  </si>
  <si>
    <t xml:space="preserve"> THỜI KHÓA BIỂU  SỐ 9 -SÁNG NĂM HỌC 2020- 2021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</si>
</sst>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7.5"/>
      <name val="AraL"/>
    </font>
    <font>
      <b/>
      <sz val="10"/>
      <name val="Times New Roman"/>
      <family val="1"/>
    </font>
    <font>
      <b/>
      <sz val="10"/>
      <name val="Arial"/>
      <family val="2"/>
    </font>
    <font>
      <sz val="7.5"/>
      <name val="Arial"/>
      <family val="2"/>
    </font>
    <font>
      <b/>
      <sz val="7.5"/>
      <name val="AraL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sz val="7"/>
      <name val="Arial"/>
      <family val="2"/>
    </font>
    <font>
      <sz val="7.5"/>
      <color rgb="FFFF0000"/>
      <name val="AraL"/>
    </font>
    <font>
      <b/>
      <sz val="7.5"/>
      <color rgb="FFFF0000"/>
      <name val="Ar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0" fontId="5" fillId="2" borderId="2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7" xfId="0" applyFont="1" applyFill="1" applyBorder="1"/>
    <xf numFmtId="0" fontId="5" fillId="2" borderId="5" xfId="0" applyFont="1" applyFill="1" applyBorder="1" applyAlignment="1"/>
    <xf numFmtId="0" fontId="5" fillId="2" borderId="3" xfId="0" applyFont="1" applyFill="1" applyBorder="1" applyAlignment="1">
      <alignment wrapText="1"/>
    </xf>
    <xf numFmtId="0" fontId="5" fillId="2" borderId="2" xfId="0" applyFont="1" applyFill="1" applyBorder="1" applyAlignment="1"/>
    <xf numFmtId="0" fontId="5" fillId="2" borderId="7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/>
    <xf numFmtId="0" fontId="5" fillId="2" borderId="19" xfId="0" applyFont="1" applyFill="1" applyBorder="1"/>
    <xf numFmtId="0" fontId="5" fillId="2" borderId="20" xfId="0" applyFont="1" applyFill="1" applyBorder="1"/>
    <xf numFmtId="0" fontId="5" fillId="2" borderId="6" xfId="0" applyFont="1" applyFill="1" applyBorder="1"/>
    <xf numFmtId="0" fontId="2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0" fillId="0" borderId="24" xfId="0" applyBorder="1"/>
    <xf numFmtId="0" fontId="5" fillId="2" borderId="8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2" borderId="10" xfId="0" applyFont="1" applyFill="1" applyBorder="1" applyAlignment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 applyAlignment="1"/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25" xfId="0" applyFont="1" applyFill="1" applyBorder="1" applyAlignment="1">
      <alignment wrapText="1"/>
    </xf>
    <xf numFmtId="0" fontId="5" fillId="2" borderId="2" xfId="0" applyFont="1" applyFill="1" applyBorder="1"/>
    <xf numFmtId="0" fontId="5" fillId="2" borderId="19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23" xfId="0" applyFont="1" applyFill="1" applyBorder="1"/>
    <xf numFmtId="0" fontId="0" fillId="0" borderId="1" xfId="0" applyBorder="1"/>
    <xf numFmtId="0" fontId="2" fillId="0" borderId="2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22" xfId="0" applyFont="1" applyFill="1" applyBorder="1" applyAlignment="1"/>
    <xf numFmtId="0" fontId="0" fillId="4" borderId="22" xfId="0" applyFill="1" applyBorder="1" applyAlignment="1"/>
    <xf numFmtId="0" fontId="0" fillId="4" borderId="22" xfId="0" applyFont="1" applyFill="1" applyBorder="1" applyAlignment="1"/>
    <xf numFmtId="2" fontId="11" fillId="0" borderId="22" xfId="0" applyNumberFormat="1" applyFont="1" applyFill="1" applyBorder="1"/>
    <xf numFmtId="0" fontId="0" fillId="3" borderId="22" xfId="0" applyFont="1" applyFill="1" applyBorder="1" applyAlignment="1"/>
    <xf numFmtId="0" fontId="9" fillId="2" borderId="8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4" fillId="3" borderId="0" xfId="0" applyFont="1" applyFill="1"/>
    <xf numFmtId="0" fontId="5" fillId="3" borderId="3" xfId="0" applyFont="1" applyFill="1" applyBorder="1" applyAlignment="1">
      <alignment wrapText="1"/>
    </xf>
    <xf numFmtId="0" fontId="5" fillId="3" borderId="7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3" borderId="22" xfId="0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28" xfId="0" applyFont="1" applyFill="1" applyBorder="1" applyAlignment="1"/>
    <xf numFmtId="0" fontId="0" fillId="0" borderId="17" xfId="0" applyFont="1" applyFill="1" applyBorder="1" applyAlignment="1"/>
    <xf numFmtId="0" fontId="2" fillId="0" borderId="22" xfId="0" applyFont="1" applyBorder="1"/>
    <xf numFmtId="0" fontId="4" fillId="0" borderId="22" xfId="0" applyFont="1" applyBorder="1"/>
    <xf numFmtId="0" fontId="0" fillId="6" borderId="22" xfId="0" applyFill="1" applyBorder="1"/>
    <xf numFmtId="0" fontId="0" fillId="6" borderId="22" xfId="0" applyFill="1" applyBorder="1" applyAlignment="1"/>
    <xf numFmtId="2" fontId="11" fillId="6" borderId="22" xfId="0" applyNumberFormat="1" applyFont="1" applyFill="1" applyBorder="1"/>
    <xf numFmtId="0" fontId="0" fillId="6" borderId="22" xfId="0" applyFont="1" applyFill="1" applyBorder="1" applyAlignment="1"/>
    <xf numFmtId="0" fontId="0" fillId="6" borderId="0" xfId="0" applyFill="1"/>
    <xf numFmtId="0" fontId="0" fillId="7" borderId="22" xfId="0" applyFill="1" applyBorder="1" applyAlignment="1"/>
    <xf numFmtId="0" fontId="0" fillId="7" borderId="22" xfId="0" applyFont="1" applyFill="1" applyBorder="1" applyAlignment="1"/>
    <xf numFmtId="0" fontId="0" fillId="7" borderId="22" xfId="0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22" xfId="0" applyFont="1" applyBorder="1" applyAlignment="1">
      <alignment horizontal="left"/>
    </xf>
    <xf numFmtId="0" fontId="8" fillId="0" borderId="22" xfId="0" applyFont="1" applyBorder="1"/>
    <xf numFmtId="0" fontId="12" fillId="0" borderId="22" xfId="0" applyFont="1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31" xfId="0" applyBorder="1"/>
    <xf numFmtId="0" fontId="0" fillId="3" borderId="31" xfId="0" applyFill="1" applyBorder="1"/>
    <xf numFmtId="0" fontId="5" fillId="3" borderId="20" xfId="0" applyFont="1" applyFill="1" applyBorder="1" applyAlignment="1">
      <alignment wrapText="1"/>
    </xf>
    <xf numFmtId="0" fontId="8" fillId="0" borderId="0" xfId="0" applyFont="1" applyBorder="1"/>
    <xf numFmtId="0" fontId="4" fillId="0" borderId="0" xfId="0" applyFont="1" applyBorder="1"/>
    <xf numFmtId="0" fontId="5" fillId="7" borderId="8" xfId="0" applyFont="1" applyFill="1" applyBorder="1" applyAlignment="1">
      <alignment wrapText="1"/>
    </xf>
    <xf numFmtId="0" fontId="5" fillId="7" borderId="10" xfId="0" applyFont="1" applyFill="1" applyBorder="1" applyAlignment="1">
      <alignment wrapText="1"/>
    </xf>
    <xf numFmtId="0" fontId="5" fillId="7" borderId="9" xfId="0" applyFont="1" applyFill="1" applyBorder="1" applyAlignment="1">
      <alignment wrapText="1"/>
    </xf>
    <xf numFmtId="0" fontId="5" fillId="7" borderId="10" xfId="0" applyFont="1" applyFill="1" applyBorder="1" applyAlignment="1"/>
    <xf numFmtId="0" fontId="5" fillId="7" borderId="8" xfId="0" applyFont="1" applyFill="1" applyBorder="1" applyAlignment="1"/>
    <xf numFmtId="0" fontId="5" fillId="7" borderId="5" xfId="0" applyFont="1" applyFill="1" applyBorder="1" applyAlignment="1">
      <alignment wrapText="1"/>
    </xf>
    <xf numFmtId="0" fontId="5" fillId="7" borderId="6" xfId="0" applyFont="1" applyFill="1" applyBorder="1" applyAlignment="1">
      <alignment wrapText="1"/>
    </xf>
    <xf numFmtId="0" fontId="5" fillId="7" borderId="7" xfId="0" applyFont="1" applyFill="1" applyBorder="1" applyAlignment="1">
      <alignment wrapText="1"/>
    </xf>
    <xf numFmtId="0" fontId="5" fillId="7" borderId="25" xfId="0" applyFont="1" applyFill="1" applyBorder="1" applyAlignment="1">
      <alignment wrapText="1"/>
    </xf>
    <xf numFmtId="0" fontId="9" fillId="7" borderId="8" xfId="0" applyFont="1" applyFill="1" applyBorder="1" applyAlignment="1">
      <alignment wrapText="1"/>
    </xf>
    <xf numFmtId="0" fontId="9" fillId="7" borderId="9" xfId="0" applyFont="1" applyFill="1" applyBorder="1" applyAlignment="1">
      <alignment wrapText="1"/>
    </xf>
    <xf numFmtId="0" fontId="5" fillId="7" borderId="8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6" borderId="28" xfId="0" applyFill="1" applyBorder="1"/>
    <xf numFmtId="0" fontId="0" fillId="6" borderId="28" xfId="0" applyFill="1" applyBorder="1" applyAlignment="1"/>
    <xf numFmtId="0" fontId="0" fillId="7" borderId="30" xfId="0" applyFill="1" applyBorder="1" applyAlignment="1"/>
    <xf numFmtId="0" fontId="0" fillId="7" borderId="30" xfId="0" applyFont="1" applyFill="1" applyBorder="1" applyAlignment="1"/>
    <xf numFmtId="0" fontId="0" fillId="7" borderId="30" xfId="0" applyFill="1" applyBorder="1"/>
    <xf numFmtId="2" fontId="11" fillId="6" borderId="30" xfId="0" applyNumberFormat="1" applyFont="1" applyFill="1" applyBorder="1"/>
    <xf numFmtId="0" fontId="0" fillId="6" borderId="30" xfId="0" applyFill="1" applyBorder="1"/>
    <xf numFmtId="0" fontId="0" fillId="6" borderId="28" xfId="0" applyFont="1" applyFill="1" applyBorder="1" applyAlignment="1"/>
    <xf numFmtId="0" fontId="0" fillId="6" borderId="30" xfId="0" applyFont="1" applyFill="1" applyBorder="1" applyAlignment="1"/>
    <xf numFmtId="0" fontId="8" fillId="0" borderId="28" xfId="0" applyFont="1" applyBorder="1"/>
    <xf numFmtId="0" fontId="5" fillId="2" borderId="2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wrapText="1"/>
    </xf>
    <xf numFmtId="0" fontId="5" fillId="2" borderId="24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0" fillId="0" borderId="0" xfId="0" applyBorder="1"/>
    <xf numFmtId="0" fontId="5" fillId="2" borderId="32" xfId="0" applyFont="1" applyFill="1" applyBorder="1" applyAlignment="1">
      <alignment wrapText="1"/>
    </xf>
    <xf numFmtId="0" fontId="5" fillId="2" borderId="33" xfId="0" applyFont="1" applyFill="1" applyBorder="1" applyAlignment="1">
      <alignment wrapText="1"/>
    </xf>
    <xf numFmtId="0" fontId="5" fillId="2" borderId="33" xfId="0" applyFont="1" applyFill="1" applyBorder="1"/>
    <xf numFmtId="0" fontId="5" fillId="2" borderId="33" xfId="0" applyFont="1" applyFill="1" applyBorder="1" applyAlignment="1"/>
    <xf numFmtId="0" fontId="5" fillId="2" borderId="34" xfId="0" applyFont="1" applyFill="1" applyBorder="1" applyAlignment="1">
      <alignment wrapText="1"/>
    </xf>
    <xf numFmtId="0" fontId="5" fillId="2" borderId="34" xfId="0" applyFont="1" applyFill="1" applyBorder="1" applyAlignment="1"/>
    <xf numFmtId="0" fontId="5" fillId="2" borderId="35" xfId="0" applyFont="1" applyFill="1" applyBorder="1" applyAlignment="1">
      <alignment wrapText="1"/>
    </xf>
    <xf numFmtId="0" fontId="5" fillId="2" borderId="32" xfId="0" applyFont="1" applyFill="1" applyBorder="1" applyAlignment="1"/>
    <xf numFmtId="0" fontId="5" fillId="2" borderId="36" xfId="0" applyFont="1" applyFill="1" applyBorder="1" applyAlignment="1">
      <alignment wrapText="1"/>
    </xf>
    <xf numFmtId="0" fontId="9" fillId="2" borderId="34" xfId="0" applyFont="1" applyFill="1" applyBorder="1" applyAlignment="1">
      <alignment wrapText="1"/>
    </xf>
    <xf numFmtId="0" fontId="5" fillId="2" borderId="32" xfId="0" applyFont="1" applyFill="1" applyBorder="1"/>
    <xf numFmtId="0" fontId="5" fillId="2" borderId="36" xfId="0" applyFont="1" applyFill="1" applyBorder="1"/>
    <xf numFmtId="0" fontId="5" fillId="2" borderId="35" xfId="0" applyFont="1" applyFill="1" applyBorder="1"/>
    <xf numFmtId="0" fontId="0" fillId="0" borderId="3" xfId="0" applyBorder="1"/>
    <xf numFmtId="0" fontId="5" fillId="2" borderId="37" xfId="0" applyFont="1" applyFill="1" applyBorder="1" applyAlignment="1">
      <alignment wrapText="1"/>
    </xf>
    <xf numFmtId="0" fontId="13" fillId="0" borderId="0" xfId="0" applyFont="1" applyBorder="1" applyAlignment="1">
      <alignment horizontal="left"/>
    </xf>
    <xf numFmtId="0" fontId="4" fillId="0" borderId="31" xfId="0" applyFont="1" applyBorder="1"/>
    <xf numFmtId="0" fontId="0" fillId="0" borderId="38" xfId="0" applyBorder="1"/>
    <xf numFmtId="0" fontId="0" fillId="0" borderId="22" xfId="0" applyBorder="1" applyAlignment="1">
      <alignment horizontal="center"/>
    </xf>
    <xf numFmtId="0" fontId="5" fillId="2" borderId="39" xfId="0" applyFont="1" applyFill="1" applyBorder="1" applyAlignment="1">
      <alignment wrapText="1"/>
    </xf>
    <xf numFmtId="0" fontId="5" fillId="5" borderId="8" xfId="0" applyFont="1" applyFill="1" applyBorder="1" applyAlignment="1">
      <alignment wrapText="1"/>
    </xf>
    <xf numFmtId="0" fontId="5" fillId="5" borderId="34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5" fillId="5" borderId="33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0" fontId="5" fillId="5" borderId="7" xfId="0" applyFont="1" applyFill="1" applyBorder="1" applyAlignment="1">
      <alignment wrapText="1"/>
    </xf>
    <xf numFmtId="0" fontId="5" fillId="5" borderId="3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5" borderId="19" xfId="0" applyFont="1" applyFill="1" applyBorder="1"/>
    <xf numFmtId="0" fontId="5" fillId="5" borderId="35" xfId="0" applyFont="1" applyFill="1" applyBorder="1"/>
    <xf numFmtId="0" fontId="5" fillId="5" borderId="20" xfId="0" applyFont="1" applyFill="1" applyBorder="1"/>
    <xf numFmtId="0" fontId="5" fillId="5" borderId="4" xfId="0" applyFont="1" applyFill="1" applyBorder="1" applyAlignment="1">
      <alignment wrapText="1"/>
    </xf>
    <xf numFmtId="0" fontId="5" fillId="5" borderId="5" xfId="0" applyFont="1" applyFill="1" applyBorder="1"/>
    <xf numFmtId="0" fontId="5" fillId="5" borderId="33" xfId="0" applyFont="1" applyFill="1" applyBorder="1"/>
    <xf numFmtId="0" fontId="5" fillId="5" borderId="6" xfId="0" applyFont="1" applyFill="1" applyBorder="1"/>
    <xf numFmtId="0" fontId="9" fillId="5" borderId="8" xfId="0" applyFont="1" applyFill="1" applyBorder="1" applyAlignment="1">
      <alignment wrapText="1"/>
    </xf>
    <xf numFmtId="0" fontId="9" fillId="5" borderId="34" xfId="0" applyFont="1" applyFill="1" applyBorder="1" applyAlignment="1">
      <alignment wrapText="1"/>
    </xf>
    <xf numFmtId="0" fontId="9" fillId="5" borderId="9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0" fillId="0" borderId="21" xfId="0" applyBorder="1"/>
    <xf numFmtId="0" fontId="0" fillId="0" borderId="10" xfId="0" applyBorder="1"/>
    <xf numFmtId="0" fontId="0" fillId="3" borderId="0" xfId="0" applyFill="1"/>
    <xf numFmtId="0" fontId="0" fillId="0" borderId="22" xfId="0" applyFill="1" applyBorder="1"/>
    <xf numFmtId="0" fontId="5" fillId="2" borderId="40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5" fillId="3" borderId="8" xfId="0" applyFont="1" applyFill="1" applyBorder="1"/>
    <xf numFmtId="0" fontId="5" fillId="2" borderId="41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wrapText="1"/>
    </xf>
    <xf numFmtId="0" fontId="5" fillId="2" borderId="43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8" xfId="0" applyFont="1" applyFill="1" applyBorder="1" applyAlignment="1">
      <alignment wrapText="1"/>
    </xf>
    <xf numFmtId="0" fontId="5" fillId="2" borderId="44" xfId="0" applyFont="1" applyFill="1" applyBorder="1" applyAlignment="1">
      <alignment wrapText="1"/>
    </xf>
    <xf numFmtId="0" fontId="5" fillId="2" borderId="45" xfId="0" applyFont="1" applyFill="1" applyBorder="1" applyAlignment="1">
      <alignment wrapText="1"/>
    </xf>
    <xf numFmtId="0" fontId="5" fillId="2" borderId="21" xfId="0" applyFont="1" applyFill="1" applyBorder="1" applyAlignment="1">
      <alignment wrapText="1"/>
    </xf>
    <xf numFmtId="0" fontId="0" fillId="0" borderId="46" xfId="0" applyBorder="1"/>
    <xf numFmtId="0" fontId="4" fillId="0" borderId="21" xfId="0" applyFont="1" applyBorder="1"/>
    <xf numFmtId="0" fontId="5" fillId="2" borderId="41" xfId="0" applyFont="1" applyFill="1" applyBorder="1" applyAlignment="1">
      <alignment wrapText="1"/>
    </xf>
    <xf numFmtId="0" fontId="0" fillId="8" borderId="13" xfId="0" applyFill="1" applyBorder="1"/>
    <xf numFmtId="0" fontId="0" fillId="8" borderId="14" xfId="0" applyFill="1" applyBorder="1"/>
    <xf numFmtId="0" fontId="0" fillId="8" borderId="15" xfId="0" applyFill="1" applyBorder="1"/>
    <xf numFmtId="0" fontId="5" fillId="8" borderId="7" xfId="0" applyFont="1" applyFill="1" applyBorder="1" applyAlignment="1">
      <alignment wrapText="1"/>
    </xf>
    <xf numFmtId="0" fontId="5" fillId="8" borderId="7" xfId="0" applyFont="1" applyFill="1" applyBorder="1" applyAlignment="1"/>
    <xf numFmtId="0" fontId="5" fillId="8" borderId="10" xfId="0" applyFont="1" applyFill="1" applyBorder="1" applyAlignment="1"/>
    <xf numFmtId="0" fontId="5" fillId="8" borderId="8" xfId="0" applyFont="1" applyFill="1" applyBorder="1" applyAlignment="1">
      <alignment wrapText="1"/>
    </xf>
    <xf numFmtId="0" fontId="5" fillId="8" borderId="5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40" xfId="0" applyFont="1" applyFill="1" applyBorder="1" applyAlignment="1">
      <alignment wrapText="1"/>
    </xf>
    <xf numFmtId="0" fontId="5" fillId="8" borderId="5" xfId="0" applyFont="1" applyFill="1" applyBorder="1" applyAlignment="1"/>
    <xf numFmtId="0" fontId="5" fillId="8" borderId="4" xfId="0" applyFont="1" applyFill="1" applyBorder="1" applyAlignment="1">
      <alignment wrapText="1"/>
    </xf>
    <xf numFmtId="0" fontId="5" fillId="8" borderId="38" xfId="0" applyFont="1" applyFill="1" applyBorder="1" applyAlignment="1">
      <alignment wrapText="1"/>
    </xf>
    <xf numFmtId="0" fontId="5" fillId="8" borderId="8" xfId="0" applyFont="1" applyFill="1" applyBorder="1"/>
    <xf numFmtId="0" fontId="5" fillId="9" borderId="5" xfId="0" applyFont="1" applyFill="1" applyBorder="1" applyAlignment="1">
      <alignment wrapText="1"/>
    </xf>
    <xf numFmtId="0" fontId="5" fillId="6" borderId="5" xfId="0" applyFont="1" applyFill="1" applyBorder="1" applyAlignment="1">
      <alignment wrapText="1"/>
    </xf>
    <xf numFmtId="0" fontId="14" fillId="8" borderId="5" xfId="0" applyFont="1" applyFill="1" applyBorder="1" applyAlignment="1">
      <alignment wrapText="1"/>
    </xf>
    <xf numFmtId="0" fontId="14" fillId="8" borderId="2" xfId="0" applyFont="1" applyFill="1" applyBorder="1" applyAlignment="1"/>
    <xf numFmtId="0" fontId="5" fillId="9" borderId="2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6" borderId="27" xfId="0" applyFill="1" applyBorder="1"/>
    <xf numFmtId="0" fontId="5" fillId="2" borderId="23" xfId="0" applyFont="1" applyFill="1" applyBorder="1" applyAlignment="1">
      <alignment horizontal="center" wrapText="1"/>
    </xf>
    <xf numFmtId="0" fontId="5" fillId="2" borderId="38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/>
    <xf numFmtId="0" fontId="5" fillId="8" borderId="0" xfId="0" applyFont="1" applyFill="1" applyBorder="1" applyAlignment="1"/>
    <xf numFmtId="0" fontId="5" fillId="2" borderId="44" xfId="0" applyFont="1" applyFill="1" applyBorder="1" applyAlignment="1"/>
    <xf numFmtId="0" fontId="5" fillId="2" borderId="40" xfId="0" applyFont="1" applyFill="1" applyBorder="1" applyAlignment="1"/>
    <xf numFmtId="0" fontId="5" fillId="5" borderId="38" xfId="0" applyFont="1" applyFill="1" applyBorder="1" applyAlignment="1">
      <alignment wrapText="1"/>
    </xf>
    <xf numFmtId="0" fontId="5" fillId="5" borderId="44" xfId="0" applyFont="1" applyFill="1" applyBorder="1" applyAlignment="1">
      <alignment wrapText="1"/>
    </xf>
    <xf numFmtId="0" fontId="5" fillId="5" borderId="45" xfId="0" applyFont="1" applyFill="1" applyBorder="1" applyAlignment="1">
      <alignment wrapText="1"/>
    </xf>
    <xf numFmtId="0" fontId="5" fillId="5" borderId="0" xfId="0" applyFont="1" applyFill="1" applyBorder="1" applyAlignment="1">
      <alignment wrapText="1"/>
    </xf>
    <xf numFmtId="0" fontId="5" fillId="2" borderId="31" xfId="0" applyFont="1" applyFill="1" applyBorder="1" applyAlignment="1">
      <alignment horizontal="center" wrapText="1"/>
    </xf>
    <xf numFmtId="0" fontId="5" fillId="6" borderId="19" xfId="0" applyFont="1" applyFill="1" applyBorder="1" applyAlignment="1">
      <alignment wrapText="1"/>
    </xf>
    <xf numFmtId="0" fontId="5" fillId="8" borderId="26" xfId="0" applyFont="1" applyFill="1" applyBorder="1" applyAlignment="1">
      <alignment wrapText="1"/>
    </xf>
    <xf numFmtId="0" fontId="5" fillId="5" borderId="19" xfId="0" applyFont="1" applyFill="1" applyBorder="1" applyAlignment="1">
      <alignment wrapText="1"/>
    </xf>
    <xf numFmtId="0" fontId="5" fillId="5" borderId="35" xfId="0" applyFont="1" applyFill="1" applyBorder="1" applyAlignment="1">
      <alignment wrapText="1"/>
    </xf>
    <xf numFmtId="0" fontId="5" fillId="5" borderId="20" xfId="0" applyFont="1" applyFill="1" applyBorder="1" applyAlignment="1">
      <alignment wrapText="1"/>
    </xf>
    <xf numFmtId="0" fontId="5" fillId="5" borderId="26" xfId="0" applyFont="1" applyFill="1" applyBorder="1" applyAlignment="1">
      <alignment wrapText="1"/>
    </xf>
    <xf numFmtId="0" fontId="5" fillId="8" borderId="19" xfId="0" applyFont="1" applyFill="1" applyBorder="1" applyAlignment="1">
      <alignment wrapText="1"/>
    </xf>
    <xf numFmtId="0" fontId="5" fillId="9" borderId="19" xfId="0" applyFont="1" applyFill="1" applyBorder="1" applyAlignment="1">
      <alignment wrapText="1"/>
    </xf>
    <xf numFmtId="0" fontId="9" fillId="5" borderId="38" xfId="0" applyFont="1" applyFill="1" applyBorder="1" applyAlignment="1">
      <alignment wrapText="1"/>
    </xf>
    <xf numFmtId="0" fontId="9" fillId="5" borderId="44" xfId="0" applyFont="1" applyFill="1" applyBorder="1" applyAlignment="1">
      <alignment wrapText="1"/>
    </xf>
    <xf numFmtId="0" fontId="9" fillId="5" borderId="45" xfId="0" applyFont="1" applyFill="1" applyBorder="1" applyAlignment="1">
      <alignment wrapText="1"/>
    </xf>
    <xf numFmtId="0" fontId="5" fillId="8" borderId="0" xfId="0" applyFont="1" applyFill="1" applyBorder="1"/>
    <xf numFmtId="0" fontId="5" fillId="2" borderId="44" xfId="0" applyFont="1" applyFill="1" applyBorder="1"/>
    <xf numFmtId="0" fontId="4" fillId="0" borderId="28" xfId="0" applyFont="1" applyBorder="1"/>
    <xf numFmtId="0" fontId="5" fillId="5" borderId="24" xfId="0" applyFont="1" applyFill="1" applyBorder="1" applyAlignment="1">
      <alignment wrapText="1"/>
    </xf>
    <xf numFmtId="0" fontId="0" fillId="3" borderId="23" xfId="0" applyFill="1" applyBorder="1"/>
    <xf numFmtId="0" fontId="0" fillId="3" borderId="0" xfId="0" applyFill="1" applyBorder="1"/>
    <xf numFmtId="0" fontId="5" fillId="2" borderId="47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5" fillId="2" borderId="49" xfId="0" applyFont="1" applyFill="1" applyBorder="1" applyAlignment="1">
      <alignment wrapText="1"/>
    </xf>
    <xf numFmtId="0" fontId="5" fillId="2" borderId="50" xfId="0" applyFont="1" applyFill="1" applyBorder="1" applyAlignment="1">
      <alignment wrapText="1"/>
    </xf>
    <xf numFmtId="0" fontId="5" fillId="2" borderId="46" xfId="0" applyFont="1" applyFill="1" applyBorder="1" applyAlignment="1">
      <alignment wrapText="1"/>
    </xf>
    <xf numFmtId="0" fontId="5" fillId="2" borderId="51" xfId="0" applyFont="1" applyFill="1" applyBorder="1" applyAlignment="1">
      <alignment wrapText="1"/>
    </xf>
    <xf numFmtId="0" fontId="5" fillId="2" borderId="52" xfId="0" applyFont="1" applyFill="1" applyBorder="1" applyAlignment="1">
      <alignment wrapText="1"/>
    </xf>
    <xf numFmtId="0" fontId="15" fillId="2" borderId="41" xfId="0" applyFont="1" applyFill="1" applyBorder="1" applyAlignment="1">
      <alignment wrapText="1"/>
    </xf>
    <xf numFmtId="0" fontId="15" fillId="2" borderId="51" xfId="0" applyFont="1" applyFill="1" applyBorder="1" applyAlignment="1">
      <alignment wrapText="1"/>
    </xf>
    <xf numFmtId="0" fontId="9" fillId="2" borderId="32" xfId="0" applyFont="1" applyFill="1" applyBorder="1" applyAlignment="1">
      <alignment wrapText="1"/>
    </xf>
    <xf numFmtId="0" fontId="9" fillId="2" borderId="33" xfId="0" applyFont="1" applyFill="1" applyBorder="1" applyAlignment="1">
      <alignment wrapText="1"/>
    </xf>
    <xf numFmtId="0" fontId="5" fillId="2" borderId="48" xfId="0" applyFont="1" applyFill="1" applyBorder="1" applyAlignment="1">
      <alignment wrapText="1"/>
    </xf>
    <xf numFmtId="0" fontId="5" fillId="2" borderId="53" xfId="0" applyFont="1" applyFill="1" applyBorder="1" applyAlignment="1">
      <alignment wrapText="1"/>
    </xf>
    <xf numFmtId="0" fontId="5" fillId="2" borderId="54" xfId="0" applyFont="1" applyFill="1" applyBorder="1" applyAlignment="1">
      <alignment wrapText="1"/>
    </xf>
    <xf numFmtId="0" fontId="0" fillId="2" borderId="0" xfId="0" applyFill="1"/>
    <xf numFmtId="49" fontId="5" fillId="2" borderId="19" xfId="0" applyNumberFormat="1" applyFont="1" applyFill="1" applyBorder="1" applyAlignment="1">
      <alignment wrapText="1"/>
    </xf>
    <xf numFmtId="49" fontId="5" fillId="2" borderId="5" xfId="0" applyNumberFormat="1" applyFont="1" applyFill="1" applyBorder="1" applyAlignment="1"/>
    <xf numFmtId="49" fontId="5" fillId="2" borderId="5" xfId="0" applyNumberFormat="1" applyFont="1" applyFill="1" applyBorder="1" applyAlignment="1">
      <alignment wrapText="1"/>
    </xf>
    <xf numFmtId="49" fontId="5" fillId="2" borderId="8" xfId="0" applyNumberFormat="1" applyFont="1" applyFill="1" applyBorder="1" applyAlignment="1">
      <alignment wrapText="1"/>
    </xf>
    <xf numFmtId="0" fontId="13" fillId="2" borderId="44" xfId="0" applyFont="1" applyFill="1" applyBorder="1"/>
    <xf numFmtId="0" fontId="13" fillId="2" borderId="39" xfId="0" applyFont="1" applyFill="1" applyBorder="1"/>
    <xf numFmtId="0" fontId="5" fillId="10" borderId="2" xfId="0" applyFont="1" applyFill="1" applyBorder="1" applyAlignment="1">
      <alignment wrapText="1"/>
    </xf>
    <xf numFmtId="0" fontId="5" fillId="10" borderId="41" xfId="0" applyFont="1" applyFill="1" applyBorder="1" applyAlignment="1">
      <alignment wrapText="1"/>
    </xf>
    <xf numFmtId="0" fontId="0" fillId="2" borderId="36" xfId="0" applyFill="1" applyBorder="1"/>
    <xf numFmtId="0" fontId="0" fillId="2" borderId="43" xfId="0" applyFill="1" applyBorder="1"/>
    <xf numFmtId="0" fontId="0" fillId="2" borderId="44" xfId="0" applyFill="1" applyBorder="1"/>
    <xf numFmtId="0" fontId="0" fillId="2" borderId="39" xfId="0" applyFill="1" applyBorder="1"/>
    <xf numFmtId="0" fontId="15" fillId="2" borderId="5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5" fillId="2" borderId="55" xfId="0" applyFont="1" applyFill="1" applyBorder="1" applyAlignment="1">
      <alignment wrapText="1"/>
    </xf>
    <xf numFmtId="0" fontId="5" fillId="2" borderId="26" xfId="0" applyFont="1" applyFill="1" applyBorder="1"/>
    <xf numFmtId="0" fontId="5" fillId="2" borderId="46" xfId="0" applyFont="1" applyFill="1" applyBorder="1" applyAlignment="1"/>
    <xf numFmtId="0" fontId="15" fillId="2" borderId="5" xfId="0" applyFont="1" applyFill="1" applyBorder="1" applyAlignment="1"/>
    <xf numFmtId="0" fontId="15" fillId="2" borderId="8" xfId="0" applyFont="1" applyFill="1" applyBorder="1" applyAlignment="1"/>
    <xf numFmtId="0" fontId="5" fillId="10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13" fillId="2" borderId="5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2" borderId="0" xfId="0" applyFont="1" applyFill="1"/>
    <xf numFmtId="0" fontId="13" fillId="2" borderId="33" xfId="0" applyFont="1" applyFill="1" applyBorder="1"/>
    <xf numFmtId="0" fontId="2" fillId="2" borderId="44" xfId="0" applyFont="1" applyFill="1" applyBorder="1"/>
    <xf numFmtId="49" fontId="5" fillId="2" borderId="2" xfId="0" applyNumberFormat="1" applyFont="1" applyFill="1" applyBorder="1" applyAlignment="1">
      <alignment wrapText="1"/>
    </xf>
    <xf numFmtId="0" fontId="4" fillId="2" borderId="12" xfId="0" applyFont="1" applyFill="1" applyBorder="1"/>
    <xf numFmtId="0" fontId="5" fillId="2" borderId="56" xfId="0" applyFont="1" applyFill="1" applyBorder="1" applyAlignment="1">
      <alignment wrapText="1"/>
    </xf>
    <xf numFmtId="0" fontId="5" fillId="2" borderId="28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0" fontId="1" fillId="0" borderId="16" xfId="0" applyFont="1" applyBorder="1" applyAlignment="1">
      <alignment horizontal="right" wrapText="1"/>
    </xf>
    <xf numFmtId="0" fontId="1" fillId="0" borderId="17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8" fillId="0" borderId="2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8" fillId="0" borderId="1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10" fillId="0" borderId="21" xfId="0" applyFont="1" applyBorder="1" applyAlignment="1">
      <alignment wrapText="1"/>
    </xf>
    <xf numFmtId="0" fontId="7" fillId="3" borderId="24" xfId="0" applyFont="1" applyFill="1" applyBorder="1" applyAlignment="1">
      <alignment horizontal="center"/>
    </xf>
    <xf numFmtId="0" fontId="10" fillId="0" borderId="16" xfId="0" applyFont="1" applyBorder="1" applyAlignment="1">
      <alignment horizontal="right" wrapText="1"/>
    </xf>
    <xf numFmtId="0" fontId="10" fillId="0" borderId="17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7" fillId="2" borderId="24" xfId="0" applyFont="1" applyFill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8" fillId="0" borderId="2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5048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40005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5048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4857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5429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5429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5429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5429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5429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314325</xdr:colOff>
      <xdr:row>4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81025"/>
          <a:ext cx="40005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opLeftCell="A5" workbookViewId="0">
      <selection activeCell="AF21" sqref="AF21"/>
    </sheetView>
  </sheetViews>
  <sheetFormatPr defaultRowHeight="12.75"/>
  <cols>
    <col min="1" max="1" width="3.7109375" customWidth="1"/>
    <col min="2" max="2" width="3.85546875" customWidth="1"/>
    <col min="3" max="3" width="4.28515625" customWidth="1"/>
    <col min="4" max="4" width="5.7109375" customWidth="1"/>
    <col min="5" max="5" width="4.7109375" customWidth="1"/>
    <col min="6" max="6" width="6" customWidth="1"/>
    <col min="7" max="7" width="4.28515625" customWidth="1"/>
    <col min="8" max="8" width="6.7109375" customWidth="1"/>
    <col min="9" max="9" width="5" customWidth="1"/>
    <col min="10" max="10" width="5.7109375" customWidth="1"/>
    <col min="11" max="11" width="4.42578125" customWidth="1"/>
    <col min="12" max="12" width="5.28515625" customWidth="1"/>
    <col min="13" max="13" width="4.28515625" customWidth="1"/>
    <col min="14" max="14" width="6.28515625" customWidth="1"/>
    <col min="15" max="15" width="3.7109375" customWidth="1"/>
    <col min="16" max="16" width="5.42578125" customWidth="1"/>
    <col min="17" max="17" width="2.85546875" customWidth="1"/>
    <col min="18" max="18" width="5.85546875" customWidth="1"/>
    <col min="19" max="19" width="3.7109375" customWidth="1"/>
    <col min="20" max="20" width="7.42578125" customWidth="1"/>
    <col min="21" max="21" width="3.7109375" customWidth="1"/>
    <col min="22" max="22" width="5.5703125" customWidth="1"/>
    <col min="23" max="23" width="2.85546875" customWidth="1"/>
    <col min="24" max="24" width="5.7109375" customWidth="1"/>
    <col min="25" max="25" width="3.28515625" customWidth="1"/>
    <col min="26" max="26" width="5.85546875" customWidth="1"/>
    <col min="27" max="27" width="3.42578125" customWidth="1"/>
    <col min="28" max="28" width="6.42578125" customWidth="1"/>
    <col min="29" max="29" width="3.42578125" customWidth="1"/>
    <col min="30" max="30" width="6.5703125" customWidth="1"/>
    <col min="31" max="31" width="7.42578125" customWidth="1"/>
  </cols>
  <sheetData>
    <row r="1" spans="1:31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9" t="s">
        <v>86</v>
      </c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</row>
    <row r="2" spans="1:31" ht="15" customHeight="1">
      <c r="A2" s="300" t="s">
        <v>1</v>
      </c>
      <c r="B2" s="300"/>
      <c r="C2" s="300"/>
      <c r="D2" s="300"/>
      <c r="E2" s="300"/>
      <c r="F2" s="300"/>
      <c r="G2" s="19"/>
      <c r="H2" s="19"/>
      <c r="I2" s="1"/>
      <c r="J2" s="301" t="s">
        <v>85</v>
      </c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</row>
    <row r="3" spans="1:31" ht="13.5" customHeight="1">
      <c r="A3" s="23"/>
      <c r="B3" s="23"/>
      <c r="C3" s="23"/>
      <c r="D3" s="23"/>
      <c r="E3" s="23"/>
      <c r="F3" s="23"/>
      <c r="G3" s="23"/>
      <c r="H3" s="23"/>
      <c r="I3" s="23"/>
    </row>
    <row r="4" spans="1:31" ht="15" customHeight="1">
      <c r="A4" s="302" t="s">
        <v>3</v>
      </c>
      <c r="B4" s="303"/>
      <c r="C4" s="304" t="s">
        <v>46</v>
      </c>
      <c r="D4" s="304"/>
      <c r="E4" s="304" t="s">
        <v>5</v>
      </c>
      <c r="F4" s="304"/>
      <c r="G4" s="305" t="s">
        <v>6</v>
      </c>
      <c r="H4" s="306"/>
      <c r="I4" s="304" t="s">
        <v>7</v>
      </c>
      <c r="J4" s="304"/>
      <c r="K4" s="304" t="s">
        <v>8</v>
      </c>
      <c r="L4" s="305"/>
      <c r="M4" s="305" t="s">
        <v>9</v>
      </c>
      <c r="N4" s="306"/>
      <c r="O4" s="306" t="s">
        <v>10</v>
      </c>
      <c r="P4" s="304"/>
      <c r="Q4" s="304" t="s">
        <v>11</v>
      </c>
      <c r="R4" s="304"/>
      <c r="S4" s="305" t="s">
        <v>12</v>
      </c>
      <c r="T4" s="307"/>
      <c r="U4" s="305" t="s">
        <v>25</v>
      </c>
      <c r="V4" s="306"/>
      <c r="W4" s="305" t="s">
        <v>13</v>
      </c>
      <c r="X4" s="306"/>
      <c r="Y4" s="304" t="s">
        <v>14</v>
      </c>
      <c r="Z4" s="304"/>
      <c r="AA4" s="305" t="s">
        <v>15</v>
      </c>
      <c r="AB4" s="306"/>
      <c r="AC4" s="304" t="s">
        <v>16</v>
      </c>
      <c r="AD4" s="304"/>
    </row>
    <row r="5" spans="1:31" ht="23.25" customHeight="1">
      <c r="A5" s="310" t="s">
        <v>4</v>
      </c>
      <c r="B5" s="310"/>
      <c r="C5" s="308" t="s">
        <v>19</v>
      </c>
      <c r="D5" s="308"/>
      <c r="E5" s="308" t="s">
        <v>20</v>
      </c>
      <c r="F5" s="308"/>
      <c r="G5" s="308" t="s">
        <v>21</v>
      </c>
      <c r="H5" s="308"/>
      <c r="I5" s="311" t="s">
        <v>22</v>
      </c>
      <c r="J5" s="312"/>
      <c r="K5" s="308" t="s">
        <v>23</v>
      </c>
      <c r="L5" s="309"/>
      <c r="M5" s="308" t="s">
        <v>23</v>
      </c>
      <c r="N5" s="309"/>
      <c r="O5" s="308" t="s">
        <v>24</v>
      </c>
      <c r="P5" s="308"/>
      <c r="Q5" s="308" t="s">
        <v>2</v>
      </c>
      <c r="R5" s="308"/>
      <c r="S5" s="311" t="s">
        <v>18</v>
      </c>
      <c r="T5" s="319"/>
      <c r="U5" s="311" t="s">
        <v>17</v>
      </c>
      <c r="V5" s="312"/>
      <c r="W5" s="311" t="s">
        <v>45</v>
      </c>
      <c r="X5" s="312"/>
      <c r="Y5" s="311" t="s">
        <v>26</v>
      </c>
      <c r="Z5" s="312"/>
      <c r="AA5" s="311" t="s">
        <v>27</v>
      </c>
      <c r="AB5" s="312"/>
      <c r="AC5" s="311" t="s">
        <v>28</v>
      </c>
      <c r="AD5" s="312"/>
    </row>
    <row r="6" spans="1:31" ht="17.100000000000001" customHeight="1">
      <c r="A6" s="313">
        <v>2</v>
      </c>
      <c r="B6" s="20">
        <v>1</v>
      </c>
      <c r="C6" s="4" t="s">
        <v>49</v>
      </c>
      <c r="D6" s="5" t="s">
        <v>56</v>
      </c>
      <c r="E6" s="4" t="s">
        <v>52</v>
      </c>
      <c r="F6" s="5" t="s">
        <v>67</v>
      </c>
      <c r="G6" s="4" t="s">
        <v>48</v>
      </c>
      <c r="H6" s="5" t="s">
        <v>70</v>
      </c>
      <c r="I6" s="4" t="s">
        <v>54</v>
      </c>
      <c r="J6" s="5" t="s">
        <v>51</v>
      </c>
      <c r="K6" s="4" t="s">
        <v>54</v>
      </c>
      <c r="L6" s="5" t="s">
        <v>50</v>
      </c>
      <c r="M6" s="4" t="s">
        <v>52</v>
      </c>
      <c r="N6" s="5" t="s">
        <v>51</v>
      </c>
      <c r="O6" s="4"/>
      <c r="P6" s="5"/>
      <c r="Q6" s="4"/>
      <c r="R6" s="5"/>
      <c r="S6" s="4"/>
      <c r="T6" s="5"/>
      <c r="U6" s="4"/>
      <c r="V6" s="5"/>
      <c r="W6" s="4"/>
      <c r="X6" s="5"/>
      <c r="Y6" s="4"/>
      <c r="Z6" s="5"/>
      <c r="AA6" s="4"/>
      <c r="AB6" s="5"/>
      <c r="AC6" s="4"/>
      <c r="AD6" s="11"/>
      <c r="AE6" s="2"/>
    </row>
    <row r="7" spans="1:31" ht="17.100000000000001" customHeight="1">
      <c r="A7" s="314"/>
      <c r="B7" s="21">
        <v>2</v>
      </c>
      <c r="C7" s="6" t="s">
        <v>49</v>
      </c>
      <c r="D7" s="7" t="s">
        <v>56</v>
      </c>
      <c r="E7" s="6" t="s">
        <v>52</v>
      </c>
      <c r="F7" s="7" t="s">
        <v>67</v>
      </c>
      <c r="G7" s="6" t="s">
        <v>48</v>
      </c>
      <c r="H7" s="8" t="s">
        <v>70</v>
      </c>
      <c r="I7" s="6" t="s">
        <v>54</v>
      </c>
      <c r="J7" s="7" t="s">
        <v>51</v>
      </c>
      <c r="K7" s="6" t="s">
        <v>54</v>
      </c>
      <c r="L7" s="7" t="s">
        <v>50</v>
      </c>
      <c r="M7" s="6" t="s">
        <v>52</v>
      </c>
      <c r="N7" s="8" t="s">
        <v>51</v>
      </c>
      <c r="O7" s="6"/>
      <c r="P7" s="7"/>
      <c r="Q7" s="6"/>
      <c r="R7" s="7"/>
      <c r="S7" s="6"/>
      <c r="T7" s="9"/>
      <c r="U7" s="6"/>
      <c r="V7" s="7"/>
      <c r="W7" s="6"/>
      <c r="X7" s="7"/>
      <c r="Y7" s="6"/>
      <c r="Z7" s="7"/>
      <c r="AA7" s="6"/>
      <c r="AB7" s="8"/>
      <c r="AC7" s="6"/>
      <c r="AD7" s="7"/>
      <c r="AE7" s="2"/>
    </row>
    <row r="8" spans="1:31" ht="17.100000000000001" customHeight="1">
      <c r="A8" s="314"/>
      <c r="B8" s="21">
        <v>3</v>
      </c>
      <c r="C8" s="6" t="s">
        <v>50</v>
      </c>
      <c r="D8" s="7" t="s">
        <v>57</v>
      </c>
      <c r="E8" s="6" t="s">
        <v>48</v>
      </c>
      <c r="F8" s="7" t="s">
        <v>62</v>
      </c>
      <c r="G8" s="39" t="s">
        <v>49</v>
      </c>
      <c r="H8" s="8" t="s">
        <v>69</v>
      </c>
      <c r="I8" s="6" t="s">
        <v>52</v>
      </c>
      <c r="J8" s="7" t="s">
        <v>55</v>
      </c>
      <c r="K8" s="35" t="s">
        <v>52</v>
      </c>
      <c r="L8" s="7" t="s">
        <v>55</v>
      </c>
      <c r="M8" s="6" t="s">
        <v>48</v>
      </c>
      <c r="N8" s="8" t="s">
        <v>50</v>
      </c>
      <c r="O8" s="6"/>
      <c r="P8" s="7"/>
      <c r="Q8" s="6"/>
      <c r="R8" s="7"/>
      <c r="S8" s="6"/>
      <c r="T8" s="9"/>
      <c r="U8" s="6"/>
      <c r="V8" s="7"/>
      <c r="W8" s="6"/>
      <c r="X8" s="7"/>
      <c r="Y8" s="6"/>
      <c r="Z8" s="7"/>
      <c r="AA8" s="6"/>
      <c r="AB8" s="8"/>
      <c r="AC8" s="6"/>
      <c r="AD8" s="7"/>
      <c r="AE8" s="2"/>
    </row>
    <row r="9" spans="1:31" ht="17.100000000000001" customHeight="1">
      <c r="A9" s="314"/>
      <c r="B9" s="21">
        <v>4</v>
      </c>
      <c r="C9" s="6" t="s">
        <v>50</v>
      </c>
      <c r="D9" s="7" t="s">
        <v>57</v>
      </c>
      <c r="E9" s="6" t="s">
        <v>48</v>
      </c>
      <c r="F9" s="7" t="s">
        <v>62</v>
      </c>
      <c r="G9" s="39" t="s">
        <v>49</v>
      </c>
      <c r="H9" s="8" t="s">
        <v>69</v>
      </c>
      <c r="I9" s="6" t="s">
        <v>52</v>
      </c>
      <c r="J9" s="7" t="s">
        <v>55</v>
      </c>
      <c r="K9" s="6" t="s">
        <v>52</v>
      </c>
      <c r="L9" s="7" t="s">
        <v>55</v>
      </c>
      <c r="M9" s="6" t="s">
        <v>48</v>
      </c>
      <c r="N9" s="8" t="s">
        <v>50</v>
      </c>
      <c r="O9" s="6"/>
      <c r="P9" s="7"/>
      <c r="Q9" s="6"/>
      <c r="R9" s="7"/>
      <c r="S9" s="6"/>
      <c r="T9" s="9"/>
      <c r="U9" s="10"/>
      <c r="V9" s="7"/>
      <c r="W9" s="6"/>
      <c r="X9" s="7"/>
      <c r="Y9" s="6"/>
      <c r="Z9" s="7"/>
      <c r="AA9" s="6"/>
      <c r="AB9" s="8"/>
      <c r="AC9" s="6"/>
      <c r="AD9" s="7"/>
      <c r="AE9" s="2"/>
    </row>
    <row r="10" spans="1:31" ht="17.100000000000001" customHeight="1">
      <c r="A10" s="314"/>
      <c r="B10" s="22">
        <v>5</v>
      </c>
      <c r="C10" s="24"/>
      <c r="D10" s="25"/>
      <c r="E10" s="24"/>
      <c r="F10" s="25"/>
      <c r="G10" s="24"/>
      <c r="H10" s="25"/>
      <c r="I10" s="24"/>
      <c r="J10" s="25"/>
      <c r="K10" s="24"/>
      <c r="L10" s="25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6"/>
      <c r="Y10" s="24"/>
      <c r="Z10" s="25"/>
      <c r="AA10" s="24"/>
      <c r="AB10" s="25"/>
      <c r="AC10" s="24"/>
      <c r="AD10" s="27"/>
      <c r="AE10" s="3"/>
    </row>
    <row r="11" spans="1:31" ht="17.100000000000001" customHeight="1">
      <c r="A11" s="313">
        <v>3</v>
      </c>
      <c r="B11" s="20">
        <v>1</v>
      </c>
      <c r="C11" s="4" t="s">
        <v>51</v>
      </c>
      <c r="D11" s="11" t="s">
        <v>56</v>
      </c>
      <c r="E11" s="4" t="s">
        <v>50</v>
      </c>
      <c r="F11" s="11" t="s">
        <v>67</v>
      </c>
      <c r="G11" s="5" t="s">
        <v>50</v>
      </c>
      <c r="H11" s="5" t="s">
        <v>68</v>
      </c>
      <c r="I11" s="4" t="s">
        <v>53</v>
      </c>
      <c r="J11" s="11" t="s">
        <v>71</v>
      </c>
      <c r="K11" s="4" t="s">
        <v>51</v>
      </c>
      <c r="L11" s="11" t="s">
        <v>58</v>
      </c>
      <c r="M11" s="4" t="s">
        <v>36</v>
      </c>
      <c r="N11" s="5" t="s">
        <v>78</v>
      </c>
      <c r="O11" s="4"/>
      <c r="P11" s="11"/>
      <c r="Q11" s="12"/>
      <c r="R11" s="11"/>
      <c r="S11" s="5"/>
      <c r="T11" s="5"/>
      <c r="U11" s="4"/>
      <c r="V11" s="11"/>
      <c r="W11" s="4"/>
      <c r="X11" s="11"/>
      <c r="Y11" s="4"/>
      <c r="Z11" s="11"/>
      <c r="AA11" s="5"/>
      <c r="AB11" s="5"/>
      <c r="AC11" s="4"/>
      <c r="AD11" s="11"/>
      <c r="AE11" s="3"/>
    </row>
    <row r="12" spans="1:31" ht="17.100000000000001" customHeight="1">
      <c r="A12" s="314"/>
      <c r="B12" s="21">
        <v>2</v>
      </c>
      <c r="C12" s="6" t="s">
        <v>51</v>
      </c>
      <c r="D12" s="7" t="s">
        <v>56</v>
      </c>
      <c r="E12" s="6" t="s">
        <v>50</v>
      </c>
      <c r="F12" s="7" t="s">
        <v>67</v>
      </c>
      <c r="G12" s="8" t="s">
        <v>50</v>
      </c>
      <c r="H12" s="8" t="s">
        <v>68</v>
      </c>
      <c r="I12" s="6" t="s">
        <v>53</v>
      </c>
      <c r="J12" s="7" t="s">
        <v>71</v>
      </c>
      <c r="K12" s="6" t="s">
        <v>51</v>
      </c>
      <c r="L12" s="7" t="s">
        <v>58</v>
      </c>
      <c r="M12" s="6" t="s">
        <v>36</v>
      </c>
      <c r="N12" s="8" t="s">
        <v>78</v>
      </c>
      <c r="O12" s="6"/>
      <c r="P12" s="7"/>
      <c r="Q12" s="6"/>
      <c r="R12" s="7"/>
      <c r="S12" s="8"/>
      <c r="T12" s="8"/>
      <c r="U12" s="6"/>
      <c r="V12" s="7"/>
      <c r="W12" s="6"/>
      <c r="X12" s="7"/>
      <c r="Y12" s="6"/>
      <c r="Z12" s="7"/>
      <c r="AA12" s="8"/>
      <c r="AB12" s="8"/>
      <c r="AC12" s="6"/>
      <c r="AD12" s="7"/>
      <c r="AE12" s="3"/>
    </row>
    <row r="13" spans="1:31" ht="17.100000000000001" customHeight="1">
      <c r="A13" s="314"/>
      <c r="B13" s="21">
        <v>3</v>
      </c>
      <c r="C13" s="6" t="s">
        <v>50</v>
      </c>
      <c r="D13" s="7" t="s">
        <v>57</v>
      </c>
      <c r="E13" s="6" t="s">
        <v>51</v>
      </c>
      <c r="F13" s="7" t="s">
        <v>59</v>
      </c>
      <c r="G13" s="13" t="s">
        <v>51</v>
      </c>
      <c r="H13" s="13" t="s">
        <v>69</v>
      </c>
      <c r="I13" s="6" t="s">
        <v>50</v>
      </c>
      <c r="J13" s="7" t="s">
        <v>67</v>
      </c>
      <c r="K13" s="6" t="s">
        <v>53</v>
      </c>
      <c r="L13" s="7" t="s">
        <v>71</v>
      </c>
      <c r="M13" s="6" t="s">
        <v>53</v>
      </c>
      <c r="N13" s="8" t="s">
        <v>70</v>
      </c>
      <c r="O13" s="6"/>
      <c r="P13" s="7"/>
      <c r="Q13" s="6"/>
      <c r="R13" s="7"/>
      <c r="S13" s="8"/>
      <c r="T13" s="8"/>
      <c r="U13" s="10"/>
      <c r="V13" s="7"/>
      <c r="W13" s="6"/>
      <c r="X13" s="7"/>
      <c r="Y13" s="6"/>
      <c r="Z13" s="7"/>
      <c r="AA13" s="8"/>
      <c r="AB13" s="8"/>
      <c r="AC13" s="6"/>
      <c r="AD13" s="7"/>
      <c r="AE13" s="3"/>
    </row>
    <row r="14" spans="1:31" ht="17.100000000000001" customHeight="1">
      <c r="A14" s="314"/>
      <c r="B14" s="21">
        <v>4</v>
      </c>
      <c r="C14" s="6" t="s">
        <v>50</v>
      </c>
      <c r="D14" s="7" t="s">
        <v>57</v>
      </c>
      <c r="E14" s="6" t="s">
        <v>51</v>
      </c>
      <c r="F14" s="7" t="s">
        <v>59</v>
      </c>
      <c r="G14" s="13" t="s">
        <v>51</v>
      </c>
      <c r="H14" s="13" t="s">
        <v>69</v>
      </c>
      <c r="I14" s="6" t="s">
        <v>50</v>
      </c>
      <c r="J14" s="7" t="s">
        <v>67</v>
      </c>
      <c r="K14" s="6" t="s">
        <v>53</v>
      </c>
      <c r="L14" s="7" t="s">
        <v>71</v>
      </c>
      <c r="M14" s="6" t="s">
        <v>53</v>
      </c>
      <c r="N14" s="8" t="s">
        <v>70</v>
      </c>
      <c r="O14" s="6"/>
      <c r="P14" s="7"/>
      <c r="Q14" s="6"/>
      <c r="R14" s="7"/>
      <c r="S14" s="6"/>
      <c r="T14" s="8"/>
      <c r="U14" s="6"/>
      <c r="V14" s="7"/>
      <c r="W14" s="6"/>
      <c r="X14" s="7"/>
      <c r="Y14" s="6"/>
      <c r="Z14" s="7"/>
      <c r="AA14" s="8"/>
      <c r="AB14" s="8"/>
      <c r="AC14" s="6"/>
      <c r="AD14" s="7"/>
      <c r="AE14" s="3"/>
    </row>
    <row r="15" spans="1:31" ht="17.100000000000001" customHeight="1">
      <c r="A15" s="314"/>
      <c r="B15" s="22">
        <v>5</v>
      </c>
      <c r="C15" s="24"/>
      <c r="D15" s="27"/>
      <c r="E15" s="24"/>
      <c r="F15" s="27"/>
      <c r="G15" s="26"/>
      <c r="H15" s="26"/>
      <c r="I15" s="28"/>
      <c r="J15" s="27"/>
      <c r="K15" s="24"/>
      <c r="L15" s="27"/>
      <c r="M15" s="25"/>
      <c r="N15" s="25"/>
      <c r="O15" s="24"/>
      <c r="P15" s="27"/>
      <c r="Q15" s="24"/>
      <c r="R15" s="27"/>
      <c r="S15" s="24"/>
      <c r="T15" s="25"/>
      <c r="U15" s="24"/>
      <c r="V15" s="27"/>
      <c r="W15" s="24"/>
      <c r="X15" s="27"/>
      <c r="Y15" s="24"/>
      <c r="Z15" s="27"/>
      <c r="AA15" s="25"/>
      <c r="AB15" s="25"/>
      <c r="AC15" s="24"/>
      <c r="AD15" s="27"/>
      <c r="AE15" s="3"/>
    </row>
    <row r="16" spans="1:31" ht="17.100000000000001" customHeight="1">
      <c r="A16" s="316">
        <v>4</v>
      </c>
      <c r="B16" s="20">
        <v>1</v>
      </c>
      <c r="C16" s="4" t="s">
        <v>52</v>
      </c>
      <c r="D16" s="11" t="s">
        <v>57</v>
      </c>
      <c r="E16" s="4" t="s">
        <v>52</v>
      </c>
      <c r="F16" s="11" t="s">
        <v>67</v>
      </c>
      <c r="G16" s="14" t="s">
        <v>52</v>
      </c>
      <c r="H16" s="14" t="s">
        <v>68</v>
      </c>
      <c r="I16" s="6" t="s">
        <v>49</v>
      </c>
      <c r="J16" s="11" t="s">
        <v>59</v>
      </c>
      <c r="K16" s="4" t="s">
        <v>48</v>
      </c>
      <c r="L16" s="11" t="s">
        <v>71</v>
      </c>
      <c r="M16" s="5" t="s">
        <v>49</v>
      </c>
      <c r="N16" s="5" t="s">
        <v>58</v>
      </c>
      <c r="O16" s="4"/>
      <c r="P16" s="11"/>
      <c r="Q16" s="4"/>
      <c r="R16" s="11"/>
      <c r="S16" s="5" t="s">
        <v>38</v>
      </c>
      <c r="T16" s="5" t="s">
        <v>70</v>
      </c>
      <c r="U16" s="4"/>
      <c r="V16" s="11"/>
      <c r="W16" s="4"/>
      <c r="X16" s="11"/>
      <c r="Y16" s="4"/>
      <c r="Z16" s="11"/>
      <c r="AA16" s="5"/>
      <c r="AB16" s="5"/>
      <c r="AC16" s="4"/>
      <c r="AD16" s="11"/>
      <c r="AE16" s="3"/>
    </row>
    <row r="17" spans="1:32" ht="17.100000000000001" customHeight="1">
      <c r="A17" s="316"/>
      <c r="B17" s="21">
        <v>2</v>
      </c>
      <c r="C17" s="6" t="s">
        <v>52</v>
      </c>
      <c r="D17" s="7" t="s">
        <v>57</v>
      </c>
      <c r="E17" s="6" t="s">
        <v>52</v>
      </c>
      <c r="F17" s="7" t="s">
        <v>67</v>
      </c>
      <c r="G17" s="13" t="s">
        <v>52</v>
      </c>
      <c r="H17" s="13" t="s">
        <v>68</v>
      </c>
      <c r="I17" s="6" t="s">
        <v>49</v>
      </c>
      <c r="J17" s="7" t="s">
        <v>59</v>
      </c>
      <c r="K17" s="6" t="s">
        <v>48</v>
      </c>
      <c r="L17" s="7" t="s">
        <v>71</v>
      </c>
      <c r="M17" s="8" t="s">
        <v>49</v>
      </c>
      <c r="N17" s="8" t="s">
        <v>58</v>
      </c>
      <c r="O17" s="6"/>
      <c r="P17" s="7"/>
      <c r="Q17" s="6"/>
      <c r="R17" s="7"/>
      <c r="S17" s="8" t="s">
        <v>38</v>
      </c>
      <c r="T17" s="8" t="s">
        <v>70</v>
      </c>
      <c r="U17" s="6"/>
      <c r="V17" s="7"/>
      <c r="W17" s="6"/>
      <c r="X17" s="7"/>
      <c r="Y17" s="6"/>
      <c r="Z17" s="7"/>
      <c r="AA17" s="8"/>
      <c r="AB17" s="8"/>
      <c r="AC17" s="6"/>
      <c r="AD17" s="7"/>
      <c r="AE17" s="3"/>
    </row>
    <row r="18" spans="1:32" ht="17.100000000000001" customHeight="1">
      <c r="A18" s="316"/>
      <c r="B18" s="21">
        <v>3</v>
      </c>
      <c r="C18" s="6" t="s">
        <v>48</v>
      </c>
      <c r="D18" s="7" t="s">
        <v>62</v>
      </c>
      <c r="E18" s="6" t="s">
        <v>49</v>
      </c>
      <c r="F18" s="7" t="s">
        <v>59</v>
      </c>
      <c r="G18" s="8" t="s">
        <v>49</v>
      </c>
      <c r="H18" s="8" t="s">
        <v>69</v>
      </c>
      <c r="I18" s="6" t="s">
        <v>48</v>
      </c>
      <c r="J18" s="7" t="s">
        <v>71</v>
      </c>
      <c r="K18" s="6" t="s">
        <v>49</v>
      </c>
      <c r="L18" s="7" t="s">
        <v>58</v>
      </c>
      <c r="M18" s="8"/>
      <c r="N18" s="8"/>
      <c r="O18" s="6"/>
      <c r="P18" s="7"/>
      <c r="Q18" s="6"/>
      <c r="R18" s="7"/>
      <c r="S18" s="6" t="s">
        <v>37</v>
      </c>
      <c r="T18" s="9" t="s">
        <v>68</v>
      </c>
      <c r="U18" s="6"/>
      <c r="V18" s="7"/>
      <c r="W18" s="6"/>
      <c r="X18" s="7"/>
      <c r="Y18" s="6"/>
      <c r="Z18" s="7"/>
      <c r="AA18" s="8"/>
      <c r="AB18" s="8"/>
      <c r="AC18" s="6"/>
      <c r="AD18" s="7"/>
      <c r="AE18" s="3"/>
    </row>
    <row r="19" spans="1:32" ht="17.100000000000001" customHeight="1">
      <c r="A19" s="316"/>
      <c r="B19" s="21">
        <v>4</v>
      </c>
      <c r="C19" s="6" t="s">
        <v>48</v>
      </c>
      <c r="D19" s="7" t="s">
        <v>62</v>
      </c>
      <c r="E19" s="6" t="s">
        <v>49</v>
      </c>
      <c r="F19" s="7" t="s">
        <v>59</v>
      </c>
      <c r="G19" s="8" t="s">
        <v>49</v>
      </c>
      <c r="H19" s="8" t="s">
        <v>69</v>
      </c>
      <c r="I19" s="6" t="s">
        <v>48</v>
      </c>
      <c r="J19" s="7" t="s">
        <v>71</v>
      </c>
      <c r="K19" s="6" t="s">
        <v>49</v>
      </c>
      <c r="L19" s="7" t="s">
        <v>58</v>
      </c>
      <c r="M19" s="8"/>
      <c r="N19" s="8"/>
      <c r="O19" s="6"/>
      <c r="P19" s="7"/>
      <c r="Q19" s="6"/>
      <c r="R19" s="7"/>
      <c r="S19" s="6" t="s">
        <v>37</v>
      </c>
      <c r="T19" s="9" t="s">
        <v>68</v>
      </c>
      <c r="U19" s="6"/>
      <c r="V19" s="7"/>
      <c r="W19" s="6"/>
      <c r="X19" s="7"/>
      <c r="Y19" s="6"/>
      <c r="Z19" s="7"/>
      <c r="AA19" s="8"/>
      <c r="AB19" s="8"/>
      <c r="AC19" s="6"/>
      <c r="AD19" s="7"/>
      <c r="AE19" s="3"/>
    </row>
    <row r="20" spans="1:32" ht="17.100000000000001" customHeight="1">
      <c r="A20" s="316"/>
      <c r="B20" s="21">
        <v>5</v>
      </c>
      <c r="C20" s="6"/>
      <c r="D20" s="7"/>
      <c r="E20" s="6"/>
      <c r="F20" s="7"/>
      <c r="G20" s="8"/>
      <c r="H20" s="8"/>
      <c r="I20" s="6"/>
      <c r="J20" s="7"/>
      <c r="K20" s="6"/>
      <c r="L20" s="7"/>
      <c r="M20" s="8"/>
      <c r="N20" s="8"/>
      <c r="O20" s="6"/>
      <c r="P20" s="7"/>
      <c r="Q20" s="6"/>
      <c r="R20" s="7"/>
      <c r="S20" s="6"/>
      <c r="T20" s="8"/>
      <c r="U20" s="6"/>
      <c r="V20" s="7"/>
      <c r="W20" s="6"/>
      <c r="X20" s="7"/>
      <c r="Y20" s="6"/>
      <c r="Z20" s="7"/>
      <c r="AA20" s="8"/>
      <c r="AB20" s="8"/>
      <c r="AC20" s="6"/>
      <c r="AD20" s="7"/>
      <c r="AE20" s="3"/>
    </row>
    <row r="21" spans="1:32" ht="17.100000000000001" customHeight="1">
      <c r="A21" s="316">
        <v>5</v>
      </c>
      <c r="B21" s="20">
        <v>1</v>
      </c>
      <c r="C21" s="4" t="s">
        <v>51</v>
      </c>
      <c r="D21" s="11" t="s">
        <v>56</v>
      </c>
      <c r="E21" s="4" t="s">
        <v>51</v>
      </c>
      <c r="F21" s="11" t="s">
        <v>59</v>
      </c>
      <c r="G21" s="5" t="s">
        <v>50</v>
      </c>
      <c r="H21" s="5" t="s">
        <v>68</v>
      </c>
      <c r="I21" s="4"/>
      <c r="J21" s="11"/>
      <c r="K21" s="4"/>
      <c r="L21" s="11"/>
      <c r="M21" s="5"/>
      <c r="N21" s="5"/>
      <c r="O21" s="4" t="s">
        <v>38</v>
      </c>
      <c r="P21" s="11" t="s">
        <v>62</v>
      </c>
      <c r="Q21" s="4" t="s">
        <v>37</v>
      </c>
      <c r="R21" s="11" t="s">
        <v>57</v>
      </c>
      <c r="S21" s="5"/>
      <c r="T21" s="5"/>
      <c r="U21" s="4" t="s">
        <v>30</v>
      </c>
      <c r="V21" s="11" t="s">
        <v>80</v>
      </c>
      <c r="W21" s="4" t="s">
        <v>37</v>
      </c>
      <c r="X21" s="11" t="s">
        <v>81</v>
      </c>
      <c r="Y21" s="4" t="s">
        <v>38</v>
      </c>
      <c r="Z21" s="11" t="s">
        <v>79</v>
      </c>
      <c r="AA21" s="5" t="s">
        <v>30</v>
      </c>
      <c r="AB21" s="5" t="s">
        <v>69</v>
      </c>
      <c r="AC21" s="4" t="s">
        <v>30</v>
      </c>
      <c r="AD21" s="11" t="s">
        <v>77</v>
      </c>
      <c r="AE21" s="3"/>
    </row>
    <row r="22" spans="1:32" ht="17.100000000000001" customHeight="1">
      <c r="A22" s="316"/>
      <c r="B22" s="21">
        <v>2</v>
      </c>
      <c r="C22" s="6" t="s">
        <v>51</v>
      </c>
      <c r="D22" s="7" t="s">
        <v>56</v>
      </c>
      <c r="E22" s="6" t="s">
        <v>51</v>
      </c>
      <c r="F22" s="7" t="s">
        <v>59</v>
      </c>
      <c r="G22" s="8" t="s">
        <v>50</v>
      </c>
      <c r="H22" s="8" t="s">
        <v>68</v>
      </c>
      <c r="I22" s="6"/>
      <c r="J22" s="7"/>
      <c r="K22" s="6"/>
      <c r="L22" s="7"/>
      <c r="M22" s="8"/>
      <c r="N22" s="8"/>
      <c r="O22" s="6" t="s">
        <v>38</v>
      </c>
      <c r="P22" s="7" t="s">
        <v>62</v>
      </c>
      <c r="Q22" s="6" t="s">
        <v>37</v>
      </c>
      <c r="R22" s="7" t="s">
        <v>57</v>
      </c>
      <c r="S22" s="8"/>
      <c r="T22" s="8"/>
      <c r="U22" s="6" t="s">
        <v>30</v>
      </c>
      <c r="V22" s="7" t="s">
        <v>80</v>
      </c>
      <c r="W22" s="6" t="s">
        <v>37</v>
      </c>
      <c r="X22" s="7" t="s">
        <v>81</v>
      </c>
      <c r="Y22" s="6" t="s">
        <v>38</v>
      </c>
      <c r="Z22" s="7" t="s">
        <v>79</v>
      </c>
      <c r="AA22" s="8" t="s">
        <v>30</v>
      </c>
      <c r="AB22" s="8" t="s">
        <v>69</v>
      </c>
      <c r="AC22" s="6" t="s">
        <v>30</v>
      </c>
      <c r="AD22" s="7" t="s">
        <v>77</v>
      </c>
      <c r="AE22" s="3"/>
    </row>
    <row r="23" spans="1:32" ht="17.100000000000001" customHeight="1">
      <c r="A23" s="316"/>
      <c r="B23" s="21">
        <v>3</v>
      </c>
      <c r="C23" s="6" t="s">
        <v>53</v>
      </c>
      <c r="D23" s="7" t="s">
        <v>62</v>
      </c>
      <c r="E23" s="6" t="s">
        <v>50</v>
      </c>
      <c r="F23" s="7" t="s">
        <v>67</v>
      </c>
      <c r="G23" s="8" t="s">
        <v>53</v>
      </c>
      <c r="H23" s="8" t="s">
        <v>70</v>
      </c>
      <c r="I23" s="6"/>
      <c r="J23" s="7"/>
      <c r="K23" s="6"/>
      <c r="L23" s="7"/>
      <c r="M23" s="8"/>
      <c r="N23" s="8"/>
      <c r="O23" s="6"/>
      <c r="P23" s="7"/>
      <c r="Q23" s="6"/>
      <c r="R23" s="7"/>
      <c r="S23" s="8"/>
      <c r="T23" s="8"/>
      <c r="U23" s="35" t="s">
        <v>37</v>
      </c>
      <c r="V23" s="38" t="s">
        <v>68</v>
      </c>
      <c r="W23" s="6"/>
      <c r="X23" s="7"/>
      <c r="Y23" s="6"/>
      <c r="Z23" s="7"/>
      <c r="AA23" s="8"/>
      <c r="AB23" s="8"/>
      <c r="AC23" s="6"/>
      <c r="AD23" s="7"/>
      <c r="AE23" s="3"/>
    </row>
    <row r="24" spans="1:32" ht="17.100000000000001" customHeight="1">
      <c r="A24" s="316"/>
      <c r="B24" s="21">
        <v>4</v>
      </c>
      <c r="C24" s="6" t="s">
        <v>53</v>
      </c>
      <c r="D24" s="7" t="s">
        <v>62</v>
      </c>
      <c r="E24" s="6" t="s">
        <v>50</v>
      </c>
      <c r="F24" s="7" t="s">
        <v>67</v>
      </c>
      <c r="G24" s="8" t="s">
        <v>53</v>
      </c>
      <c r="H24" s="8" t="s">
        <v>70</v>
      </c>
      <c r="I24" s="6"/>
      <c r="J24" s="7"/>
      <c r="K24" s="6"/>
      <c r="L24" s="7"/>
      <c r="M24" s="8"/>
      <c r="N24" s="8"/>
      <c r="O24" s="6"/>
      <c r="P24" s="7"/>
      <c r="Q24" s="6"/>
      <c r="R24" s="7"/>
      <c r="S24" s="6"/>
      <c r="T24" s="8"/>
      <c r="U24" s="6" t="s">
        <v>37</v>
      </c>
      <c r="V24" s="7" t="s">
        <v>68</v>
      </c>
      <c r="W24" s="6"/>
      <c r="X24" s="7"/>
      <c r="Y24" s="6"/>
      <c r="Z24" s="7"/>
      <c r="AA24" s="29"/>
      <c r="AB24" s="30"/>
      <c r="AC24" s="6"/>
      <c r="AD24" s="7"/>
      <c r="AE24" s="3"/>
    </row>
    <row r="25" spans="1:32" ht="17.100000000000001" customHeight="1">
      <c r="A25" s="316"/>
      <c r="B25" s="21">
        <v>5</v>
      </c>
      <c r="C25" s="6"/>
      <c r="D25" s="7"/>
      <c r="E25" s="6"/>
      <c r="F25" s="7"/>
      <c r="G25" s="8"/>
      <c r="H25" s="8"/>
      <c r="I25" s="6"/>
      <c r="J25" s="7"/>
      <c r="K25" s="6"/>
      <c r="L25" s="7"/>
      <c r="M25" s="33"/>
      <c r="N25" s="8"/>
      <c r="O25" s="6"/>
      <c r="P25" s="7"/>
      <c r="Q25" s="6"/>
      <c r="R25" s="7"/>
      <c r="S25" s="6"/>
      <c r="T25" s="8"/>
      <c r="U25" s="317"/>
      <c r="V25" s="318"/>
      <c r="W25" s="6"/>
      <c r="X25" s="7"/>
      <c r="Y25" s="6"/>
      <c r="Z25" s="7"/>
      <c r="AA25" s="8"/>
      <c r="AB25" s="8"/>
      <c r="AC25" s="24"/>
      <c r="AD25" s="27"/>
      <c r="AE25" s="3"/>
    </row>
    <row r="26" spans="1:32" ht="17.100000000000001" customHeight="1">
      <c r="A26" s="313">
        <v>6</v>
      </c>
      <c r="B26" s="20">
        <v>1</v>
      </c>
      <c r="C26" s="4" t="s">
        <v>52</v>
      </c>
      <c r="D26" s="11" t="s">
        <v>57</v>
      </c>
      <c r="E26" s="4" t="s">
        <v>49</v>
      </c>
      <c r="F26" s="11" t="s">
        <v>59</v>
      </c>
      <c r="G26" s="5" t="s">
        <v>52</v>
      </c>
      <c r="H26" s="5" t="s">
        <v>68</v>
      </c>
      <c r="I26" s="4"/>
      <c r="J26" s="11"/>
      <c r="K26" s="4"/>
      <c r="L26" s="11"/>
      <c r="M26" s="34"/>
      <c r="N26" s="5"/>
      <c r="O26" s="4" t="s">
        <v>37</v>
      </c>
      <c r="P26" s="5" t="s">
        <v>73</v>
      </c>
      <c r="Q26" s="4" t="s">
        <v>38</v>
      </c>
      <c r="R26" s="5" t="s">
        <v>79</v>
      </c>
      <c r="S26" s="4" t="s">
        <v>30</v>
      </c>
      <c r="T26" s="5" t="s">
        <v>56</v>
      </c>
      <c r="U26" s="6" t="s">
        <v>38</v>
      </c>
      <c r="V26" s="7" t="s">
        <v>71</v>
      </c>
      <c r="W26" s="4" t="s">
        <v>30</v>
      </c>
      <c r="X26" s="5" t="s">
        <v>77</v>
      </c>
      <c r="Y26" s="4" t="s">
        <v>30</v>
      </c>
      <c r="Z26" s="5" t="s">
        <v>64</v>
      </c>
      <c r="AA26" s="4" t="s">
        <v>37</v>
      </c>
      <c r="AB26" s="5" t="s">
        <v>74</v>
      </c>
      <c r="AC26" s="4" t="s">
        <v>37</v>
      </c>
      <c r="AD26" s="11" t="s">
        <v>76</v>
      </c>
      <c r="AE26" s="3"/>
    </row>
    <row r="27" spans="1:32" ht="17.100000000000001" customHeight="1">
      <c r="A27" s="314"/>
      <c r="B27" s="21">
        <v>2</v>
      </c>
      <c r="C27" s="6" t="s">
        <v>52</v>
      </c>
      <c r="D27" s="7" t="s">
        <v>57</v>
      </c>
      <c r="E27" s="6" t="s">
        <v>49</v>
      </c>
      <c r="F27" s="7" t="s">
        <v>59</v>
      </c>
      <c r="G27" s="8" t="s">
        <v>52</v>
      </c>
      <c r="H27" s="8" t="s">
        <v>68</v>
      </c>
      <c r="I27" s="6"/>
      <c r="J27" s="7"/>
      <c r="K27" s="6"/>
      <c r="L27" s="7"/>
      <c r="M27" s="15"/>
      <c r="N27" s="8"/>
      <c r="O27" s="6" t="s">
        <v>37</v>
      </c>
      <c r="P27" s="7" t="s">
        <v>73</v>
      </c>
      <c r="Q27" s="6" t="s">
        <v>38</v>
      </c>
      <c r="R27" s="7" t="s">
        <v>79</v>
      </c>
      <c r="S27" s="6" t="s">
        <v>30</v>
      </c>
      <c r="T27" s="9" t="s">
        <v>56</v>
      </c>
      <c r="U27" s="10" t="s">
        <v>38</v>
      </c>
      <c r="V27" s="7" t="s">
        <v>71</v>
      </c>
      <c r="W27" s="6" t="s">
        <v>30</v>
      </c>
      <c r="X27" s="7" t="s">
        <v>77</v>
      </c>
      <c r="Y27" s="6" t="s">
        <v>30</v>
      </c>
      <c r="Z27" s="7" t="s">
        <v>64</v>
      </c>
      <c r="AA27" s="6" t="s">
        <v>37</v>
      </c>
      <c r="AB27" s="8" t="s">
        <v>74</v>
      </c>
      <c r="AC27" s="6" t="s">
        <v>37</v>
      </c>
      <c r="AD27" s="7" t="s">
        <v>76</v>
      </c>
      <c r="AE27" s="3"/>
    </row>
    <row r="28" spans="1:32" ht="17.100000000000001" customHeight="1">
      <c r="A28" s="314"/>
      <c r="B28" s="21">
        <v>3</v>
      </c>
      <c r="C28" s="6" t="s">
        <v>49</v>
      </c>
      <c r="D28" s="7" t="s">
        <v>56</v>
      </c>
      <c r="E28" s="6" t="s">
        <v>53</v>
      </c>
      <c r="F28" s="7" t="s">
        <v>62</v>
      </c>
      <c r="G28" s="40" t="s">
        <v>51</v>
      </c>
      <c r="H28" s="8" t="s">
        <v>69</v>
      </c>
      <c r="I28" s="6"/>
      <c r="J28" s="7"/>
      <c r="K28" s="6"/>
      <c r="L28" s="7"/>
      <c r="M28" s="15"/>
      <c r="N28" s="8"/>
      <c r="O28" s="6" t="s">
        <v>30</v>
      </c>
      <c r="P28" s="7" t="s">
        <v>77</v>
      </c>
      <c r="Q28" s="6" t="s">
        <v>30</v>
      </c>
      <c r="R28" s="7" t="s">
        <v>64</v>
      </c>
      <c r="S28" s="6"/>
      <c r="T28" s="9"/>
      <c r="U28" s="6"/>
      <c r="V28" s="7"/>
      <c r="W28" s="6" t="s">
        <v>38</v>
      </c>
      <c r="X28" s="7" t="s">
        <v>79</v>
      </c>
      <c r="Y28" s="6" t="s">
        <v>37</v>
      </c>
      <c r="Z28" s="7" t="s">
        <v>73</v>
      </c>
      <c r="AA28" s="6" t="s">
        <v>38</v>
      </c>
      <c r="AB28" s="8" t="s">
        <v>71</v>
      </c>
      <c r="AC28" s="6" t="s">
        <v>38</v>
      </c>
      <c r="AD28" s="7" t="s">
        <v>70</v>
      </c>
      <c r="AE28" s="3"/>
    </row>
    <row r="29" spans="1:32" ht="17.100000000000001" customHeight="1">
      <c r="A29" s="314"/>
      <c r="B29" s="21">
        <v>4</v>
      </c>
      <c r="C29" s="6" t="s">
        <v>49</v>
      </c>
      <c r="D29" s="7" t="s">
        <v>56</v>
      </c>
      <c r="E29" s="6" t="s">
        <v>53</v>
      </c>
      <c r="F29" s="7" t="s">
        <v>62</v>
      </c>
      <c r="G29" s="40" t="s">
        <v>51</v>
      </c>
      <c r="H29" s="8" t="s">
        <v>69</v>
      </c>
      <c r="I29" s="6"/>
      <c r="J29" s="7"/>
      <c r="K29" s="6"/>
      <c r="L29" s="7"/>
      <c r="M29" s="15"/>
      <c r="N29" s="8"/>
      <c r="O29" s="6" t="s">
        <v>30</v>
      </c>
      <c r="P29" s="7" t="s">
        <v>77</v>
      </c>
      <c r="Q29" s="6" t="s">
        <v>30</v>
      </c>
      <c r="R29" s="7" t="s">
        <v>64</v>
      </c>
      <c r="S29" s="6"/>
      <c r="T29" s="9"/>
      <c r="U29" s="10"/>
      <c r="V29" s="7"/>
      <c r="W29" s="6" t="s">
        <v>38</v>
      </c>
      <c r="X29" s="7" t="s">
        <v>79</v>
      </c>
      <c r="Y29" s="6" t="s">
        <v>37</v>
      </c>
      <c r="Z29" s="7" t="s">
        <v>73</v>
      </c>
      <c r="AA29" s="6" t="s">
        <v>38</v>
      </c>
      <c r="AB29" s="8" t="s">
        <v>71</v>
      </c>
      <c r="AC29" s="6" t="s">
        <v>38</v>
      </c>
      <c r="AD29" s="7" t="s">
        <v>70</v>
      </c>
      <c r="AE29" s="2"/>
    </row>
    <row r="30" spans="1:32" ht="17.100000000000001" customHeight="1">
      <c r="A30" s="314"/>
      <c r="B30" s="21">
        <v>5</v>
      </c>
      <c r="C30" s="6"/>
      <c r="D30" s="7"/>
      <c r="E30" s="6"/>
      <c r="F30" s="7"/>
      <c r="G30" s="8"/>
      <c r="H30" s="8"/>
      <c r="I30" s="6"/>
      <c r="J30" s="7"/>
      <c r="K30" s="6"/>
      <c r="L30" s="7"/>
      <c r="M30" s="31"/>
      <c r="N30" s="8"/>
      <c r="O30" s="6"/>
      <c r="P30" s="7"/>
      <c r="Q30" s="6"/>
      <c r="R30" s="7"/>
      <c r="S30" s="6"/>
      <c r="T30" s="8"/>
      <c r="U30" s="24"/>
      <c r="V30" s="27"/>
      <c r="W30" s="6"/>
      <c r="X30" s="7"/>
      <c r="Y30" s="6"/>
      <c r="Z30" s="7"/>
      <c r="AA30" s="8"/>
      <c r="AB30" s="8"/>
      <c r="AC30" s="6"/>
      <c r="AD30" s="7"/>
      <c r="AE30" s="2"/>
      <c r="AF30" t="s">
        <v>47</v>
      </c>
    </row>
    <row r="31" spans="1:32" ht="17.100000000000001" customHeight="1">
      <c r="A31" s="36">
        <v>7</v>
      </c>
      <c r="B31" s="20">
        <v>1</v>
      </c>
      <c r="C31" s="4"/>
      <c r="D31" s="11"/>
      <c r="E31" s="4"/>
      <c r="F31" s="11"/>
      <c r="G31" s="5"/>
      <c r="H31" s="5"/>
      <c r="I31" s="4"/>
      <c r="J31" s="11"/>
      <c r="K31" s="4"/>
      <c r="L31" s="11"/>
      <c r="M31" s="5"/>
      <c r="N31" s="5"/>
      <c r="O31" s="4"/>
      <c r="P31" s="11"/>
      <c r="Q31" s="4"/>
      <c r="R31" s="11"/>
      <c r="S31" s="4"/>
      <c r="T31" s="11"/>
      <c r="U31" s="16"/>
      <c r="V31" s="17"/>
      <c r="W31" s="4"/>
      <c r="X31" s="5"/>
      <c r="Y31" s="4"/>
      <c r="Z31" s="5"/>
      <c r="AA31" s="4"/>
      <c r="AB31" s="5"/>
      <c r="AC31" s="4"/>
      <c r="AD31" s="11"/>
      <c r="AE31" s="2"/>
    </row>
    <row r="32" spans="1:32" ht="17.100000000000001" customHeight="1">
      <c r="A32" s="37"/>
      <c r="B32" s="21">
        <v>2</v>
      </c>
      <c r="C32" s="6"/>
      <c r="D32" s="7"/>
      <c r="E32" s="6"/>
      <c r="F32" s="7"/>
      <c r="G32" s="8"/>
      <c r="H32" s="8"/>
      <c r="I32" s="6"/>
      <c r="J32" s="7"/>
      <c r="K32" s="6"/>
      <c r="L32" s="7"/>
      <c r="M32" s="8"/>
      <c r="N32" s="8"/>
      <c r="O32" s="6"/>
      <c r="P32" s="7"/>
      <c r="Q32" s="6"/>
      <c r="R32" s="7"/>
      <c r="S32" s="6"/>
      <c r="T32" s="7"/>
      <c r="U32" s="15"/>
      <c r="V32" s="18"/>
      <c r="W32" s="6"/>
      <c r="X32" s="8"/>
      <c r="Y32" s="6"/>
      <c r="Z32" s="8"/>
      <c r="AA32" s="6"/>
      <c r="AB32" s="8"/>
      <c r="AC32" s="6"/>
      <c r="AD32" s="7"/>
      <c r="AE32" s="2"/>
    </row>
    <row r="33" spans="1:31" ht="17.100000000000001" customHeight="1">
      <c r="A33" s="314"/>
      <c r="B33" s="21">
        <v>3</v>
      </c>
      <c r="C33" s="6"/>
      <c r="D33" s="7"/>
      <c r="E33" s="6"/>
      <c r="F33" s="7"/>
      <c r="G33" s="6"/>
      <c r="H33" s="7"/>
      <c r="I33" s="6"/>
      <c r="J33" s="7"/>
      <c r="K33" s="6"/>
      <c r="L33" s="7"/>
      <c r="M33" s="6"/>
      <c r="N33" s="8"/>
      <c r="O33" s="6"/>
      <c r="P33" s="7"/>
      <c r="Q33" s="6"/>
      <c r="R33" s="7"/>
      <c r="S33" s="6"/>
      <c r="T33" s="7"/>
      <c r="U33" s="6"/>
      <c r="V33" s="18"/>
      <c r="W33" s="6"/>
      <c r="X33" s="7"/>
      <c r="Y33" s="6"/>
      <c r="Z33" s="7"/>
      <c r="AA33" s="6"/>
      <c r="AB33" s="7"/>
      <c r="AC33" s="6"/>
      <c r="AD33" s="7"/>
      <c r="AE33" s="2"/>
    </row>
    <row r="34" spans="1:31" ht="17.100000000000001" customHeight="1">
      <c r="A34" s="314"/>
      <c r="B34" s="21">
        <v>4</v>
      </c>
      <c r="C34" s="6"/>
      <c r="D34" s="7"/>
      <c r="E34" s="6"/>
      <c r="F34" s="7"/>
      <c r="G34" s="8"/>
      <c r="H34" s="8"/>
      <c r="I34" s="6"/>
      <c r="J34" s="7"/>
      <c r="K34" s="6"/>
      <c r="L34" s="7"/>
      <c r="M34" s="8"/>
      <c r="N34" s="8"/>
      <c r="O34" s="6"/>
      <c r="P34" s="7"/>
      <c r="Q34" s="6"/>
      <c r="R34" s="7"/>
      <c r="S34" s="6"/>
      <c r="T34" s="7"/>
      <c r="U34" s="15"/>
      <c r="V34" s="18"/>
      <c r="W34" s="6"/>
      <c r="X34" s="7"/>
      <c r="Y34" s="6"/>
      <c r="Z34" s="7"/>
      <c r="AA34" s="8"/>
      <c r="AB34" s="8"/>
      <c r="AC34" s="6" t="s">
        <v>83</v>
      </c>
      <c r="AD34" s="7"/>
      <c r="AE34" s="2"/>
    </row>
    <row r="35" spans="1:31" ht="17.100000000000001" customHeight="1">
      <c r="A35" s="315"/>
      <c r="B35" s="22">
        <v>5</v>
      </c>
      <c r="C35" s="24"/>
      <c r="D35" s="27"/>
      <c r="E35" s="24"/>
      <c r="F35" s="27"/>
      <c r="G35" s="25"/>
      <c r="H35" s="25"/>
      <c r="I35" s="24"/>
      <c r="J35" s="27"/>
      <c r="K35" s="24"/>
      <c r="L35" s="27"/>
      <c r="M35" s="25"/>
      <c r="N35" s="27"/>
      <c r="O35" s="24"/>
      <c r="P35" s="27"/>
      <c r="Q35" s="24"/>
      <c r="R35" s="27"/>
      <c r="S35" s="24"/>
      <c r="T35" s="27"/>
      <c r="U35" s="31"/>
      <c r="V35" s="32"/>
      <c r="W35" s="24"/>
      <c r="X35" s="27"/>
      <c r="Y35" s="24"/>
      <c r="Z35" s="27"/>
      <c r="AA35" s="25"/>
      <c r="AB35" s="25"/>
      <c r="AC35" s="24"/>
      <c r="AD35" s="27"/>
      <c r="AE35" s="2"/>
    </row>
    <row r="64" spans="10:10">
      <c r="J64" s="1" t="s">
        <v>29</v>
      </c>
    </row>
  </sheetData>
  <mergeCells count="41">
    <mergeCell ref="A26:A30"/>
    <mergeCell ref="A33:A35"/>
    <mergeCell ref="AA5:AB5"/>
    <mergeCell ref="AC5:AD5"/>
    <mergeCell ref="A6:A10"/>
    <mergeCell ref="A11:A15"/>
    <mergeCell ref="A16:A20"/>
    <mergeCell ref="A21:A25"/>
    <mergeCell ref="U25:V25"/>
    <mergeCell ref="O5:P5"/>
    <mergeCell ref="Q5:R5"/>
    <mergeCell ref="S5:T5"/>
    <mergeCell ref="U5:V5"/>
    <mergeCell ref="W5:X5"/>
    <mergeCell ref="Y5:Z5"/>
    <mergeCell ref="K5:L5"/>
    <mergeCell ref="M5:N5"/>
    <mergeCell ref="M4:N4"/>
    <mergeCell ref="O4:P4"/>
    <mergeCell ref="Q4:R4"/>
    <mergeCell ref="A5:B5"/>
    <mergeCell ref="C5:D5"/>
    <mergeCell ref="E5:F5"/>
    <mergeCell ref="G5:H5"/>
    <mergeCell ref="I5:J5"/>
    <mergeCell ref="A1:I1"/>
    <mergeCell ref="J1:AD1"/>
    <mergeCell ref="A2:F2"/>
    <mergeCell ref="J2:AD2"/>
    <mergeCell ref="A4:B4"/>
    <mergeCell ref="C4:D4"/>
    <mergeCell ref="E4:F4"/>
    <mergeCell ref="G4:H4"/>
    <mergeCell ref="I4:J4"/>
    <mergeCell ref="K4:L4"/>
    <mergeCell ref="Y4:Z4"/>
    <mergeCell ref="AA4:AB4"/>
    <mergeCell ref="AC4:AD4"/>
    <mergeCell ref="S4:T4"/>
    <mergeCell ref="U4:V4"/>
    <mergeCell ref="W4:X4"/>
  </mergeCells>
  <pageMargins left="0" right="0" top="0" bottom="0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>
      <selection activeCell="U19" sqref="T19:U19"/>
    </sheetView>
  </sheetViews>
  <sheetFormatPr defaultRowHeight="12.75"/>
  <cols>
    <col min="1" max="1" width="4.5703125" customWidth="1"/>
    <col min="2" max="2" width="6.42578125" customWidth="1"/>
    <col min="3" max="3" width="3.42578125" customWidth="1"/>
    <col min="4" max="4" width="6.140625" customWidth="1"/>
    <col min="5" max="5" width="3.140625" customWidth="1"/>
    <col min="6" max="6" width="7.28515625" customWidth="1"/>
    <col min="7" max="7" width="3.85546875" customWidth="1"/>
    <col min="8" max="8" width="5.140625" customWidth="1"/>
    <col min="9" max="9" width="4.7109375" customWidth="1"/>
    <col min="10" max="10" width="5.140625" customWidth="1"/>
    <col min="11" max="11" width="4.85546875" customWidth="1"/>
    <col min="12" max="12" width="7.42578125" customWidth="1"/>
    <col min="13" max="13" width="3.7109375" customWidth="1"/>
    <col min="14" max="14" width="5.7109375" customWidth="1"/>
    <col min="15" max="15" width="4.7109375" customWidth="1"/>
    <col min="16" max="16" width="6.28515625" customWidth="1"/>
    <col min="17" max="17" width="4" customWidth="1"/>
    <col min="18" max="18" width="5.7109375" customWidth="1"/>
    <col min="19" max="19" width="4.5703125" customWidth="1"/>
    <col min="20" max="21" width="6.5703125" customWidth="1"/>
    <col min="22" max="22" width="7.42578125" customWidth="1"/>
  </cols>
  <sheetData>
    <row r="1" spans="1:22">
      <c r="A1" s="304" t="s">
        <v>7</v>
      </c>
      <c r="B1" s="304"/>
      <c r="C1" s="304" t="s">
        <v>8</v>
      </c>
      <c r="D1" s="305"/>
      <c r="E1" s="305" t="s">
        <v>9</v>
      </c>
      <c r="F1" s="306"/>
      <c r="G1" s="306" t="s">
        <v>10</v>
      </c>
      <c r="H1" s="304"/>
      <c r="I1" s="304" t="s">
        <v>11</v>
      </c>
      <c r="J1" s="304"/>
      <c r="K1" s="305" t="s">
        <v>12</v>
      </c>
      <c r="L1" s="307"/>
      <c r="M1" s="305" t="s">
        <v>25</v>
      </c>
      <c r="N1" s="306"/>
      <c r="O1" s="305" t="s">
        <v>13</v>
      </c>
      <c r="P1" s="306"/>
      <c r="Q1" s="304" t="s">
        <v>14</v>
      </c>
      <c r="R1" s="304"/>
      <c r="S1" s="305" t="s">
        <v>15</v>
      </c>
      <c r="T1" s="306"/>
      <c r="U1" s="304" t="s">
        <v>16</v>
      </c>
      <c r="V1" s="304"/>
    </row>
    <row r="2" spans="1:22">
      <c r="A2" s="311" t="s">
        <v>101</v>
      </c>
      <c r="B2" s="312"/>
      <c r="C2" s="308" t="s">
        <v>23</v>
      </c>
      <c r="D2" s="309"/>
      <c r="E2" s="308" t="s">
        <v>23</v>
      </c>
      <c r="F2" s="309"/>
      <c r="G2" s="308" t="s">
        <v>24</v>
      </c>
      <c r="H2" s="308"/>
      <c r="I2" s="308" t="s">
        <v>2</v>
      </c>
      <c r="J2" s="308"/>
      <c r="K2" s="311" t="s">
        <v>18</v>
      </c>
      <c r="L2" s="319"/>
      <c r="M2" s="311" t="s">
        <v>17</v>
      </c>
      <c r="N2" s="312"/>
      <c r="O2" s="311" t="s">
        <v>45</v>
      </c>
      <c r="P2" s="312"/>
      <c r="Q2" s="311" t="s">
        <v>26</v>
      </c>
      <c r="R2" s="312"/>
      <c r="S2" s="311" t="s">
        <v>27</v>
      </c>
      <c r="T2" s="312"/>
      <c r="U2" s="311" t="s">
        <v>28</v>
      </c>
      <c r="V2" s="312"/>
    </row>
    <row r="3" spans="1:22">
      <c r="A3" s="4" t="s">
        <v>37</v>
      </c>
      <c r="B3" s="59"/>
      <c r="C3" s="4" t="s">
        <v>34</v>
      </c>
      <c r="D3" s="5" t="s">
        <v>68</v>
      </c>
      <c r="E3" s="4" t="s">
        <v>38</v>
      </c>
      <c r="F3" s="59"/>
      <c r="G3" s="4" t="s">
        <v>33</v>
      </c>
      <c r="H3" s="59"/>
      <c r="I3" s="4" t="s">
        <v>36</v>
      </c>
      <c r="J3" s="59"/>
      <c r="K3" s="4" t="s">
        <v>40</v>
      </c>
      <c r="L3" s="59"/>
      <c r="M3" s="4" t="s">
        <v>38</v>
      </c>
      <c r="N3" s="59"/>
      <c r="O3" s="4" t="s">
        <v>38</v>
      </c>
      <c r="P3" s="59" t="s">
        <v>79</v>
      </c>
      <c r="Q3" s="4" t="s">
        <v>30</v>
      </c>
      <c r="R3" s="5" t="s">
        <v>64</v>
      </c>
      <c r="S3" s="4" t="s">
        <v>34</v>
      </c>
      <c r="T3" s="5" t="s">
        <v>65</v>
      </c>
      <c r="U3" s="4" t="s">
        <v>39</v>
      </c>
      <c r="V3" s="62"/>
    </row>
    <row r="4" spans="1:22">
      <c r="A4" s="6" t="s">
        <v>40</v>
      </c>
      <c r="B4" s="60"/>
      <c r="C4" s="6" t="s">
        <v>40</v>
      </c>
      <c r="D4" s="60"/>
      <c r="E4" s="6" t="s">
        <v>32</v>
      </c>
      <c r="F4" s="8" t="s">
        <v>58</v>
      </c>
      <c r="G4" s="6" t="s">
        <v>30</v>
      </c>
      <c r="H4" s="7" t="s">
        <v>77</v>
      </c>
      <c r="I4" s="6" t="s">
        <v>33</v>
      </c>
      <c r="J4" s="60"/>
      <c r="K4" s="6" t="s">
        <v>39</v>
      </c>
      <c r="L4" s="63"/>
      <c r="M4" s="6" t="s">
        <v>31</v>
      </c>
      <c r="N4" s="7" t="s">
        <v>59</v>
      </c>
      <c r="O4" s="6" t="s">
        <v>42</v>
      </c>
      <c r="P4" s="7" t="s">
        <v>60</v>
      </c>
      <c r="Q4" s="6" t="s">
        <v>36</v>
      </c>
      <c r="R4" s="60"/>
      <c r="S4" s="6" t="s">
        <v>38</v>
      </c>
      <c r="T4" s="40"/>
      <c r="U4" s="6" t="s">
        <v>38</v>
      </c>
      <c r="V4" s="60"/>
    </row>
    <row r="5" spans="1:22">
      <c r="A5" s="2"/>
      <c r="B5" s="2" t="s">
        <v>61</v>
      </c>
      <c r="C5" s="2"/>
      <c r="D5" s="61" t="s">
        <v>70</v>
      </c>
      <c r="E5" s="2"/>
      <c r="F5" s="61" t="s">
        <v>104</v>
      </c>
      <c r="G5" s="2"/>
      <c r="H5" s="61" t="s">
        <v>66</v>
      </c>
      <c r="J5" s="61" t="s">
        <v>73</v>
      </c>
      <c r="L5" s="61" t="s">
        <v>67</v>
      </c>
      <c r="M5" s="2"/>
      <c r="N5" s="61" t="s">
        <v>79</v>
      </c>
      <c r="O5" s="2"/>
      <c r="P5" s="61" t="s">
        <v>74</v>
      </c>
      <c r="Q5" s="2"/>
      <c r="R5" s="2" t="s">
        <v>71</v>
      </c>
      <c r="S5" s="2"/>
      <c r="T5" s="2" t="s">
        <v>64</v>
      </c>
      <c r="U5" s="2"/>
      <c r="V5" s="2" t="s">
        <v>78</v>
      </c>
    </row>
    <row r="6" spans="1:22">
      <c r="A6" s="2"/>
      <c r="B6" s="2" t="s">
        <v>61</v>
      </c>
      <c r="C6" s="2"/>
      <c r="D6" s="61" t="s">
        <v>70</v>
      </c>
      <c r="E6" s="2"/>
      <c r="F6" s="61" t="s">
        <v>77</v>
      </c>
      <c r="G6" s="2"/>
      <c r="H6" s="61" t="s">
        <v>66</v>
      </c>
      <c r="J6" s="61" t="s">
        <v>73</v>
      </c>
      <c r="L6" s="61" t="s">
        <v>67</v>
      </c>
      <c r="M6" s="2"/>
      <c r="N6" s="61" t="s">
        <v>79</v>
      </c>
      <c r="O6" s="2"/>
      <c r="P6" s="61" t="s">
        <v>74</v>
      </c>
      <c r="Q6" s="2"/>
      <c r="R6" s="2" t="s">
        <v>71</v>
      </c>
      <c r="S6" s="2"/>
      <c r="T6" s="2" t="s">
        <v>59</v>
      </c>
      <c r="U6" s="2"/>
      <c r="V6" s="2" t="s">
        <v>105</v>
      </c>
    </row>
    <row r="7" spans="1:22">
      <c r="A7" s="336" t="s">
        <v>7</v>
      </c>
      <c r="B7" s="336"/>
      <c r="C7" s="336" t="s">
        <v>8</v>
      </c>
      <c r="D7" s="336"/>
      <c r="E7" s="336" t="s">
        <v>9</v>
      </c>
      <c r="F7" s="336"/>
      <c r="G7" s="336" t="s">
        <v>10</v>
      </c>
      <c r="H7" s="336"/>
      <c r="I7" s="336" t="s">
        <v>11</v>
      </c>
      <c r="J7" s="336"/>
      <c r="K7" s="336" t="s">
        <v>12</v>
      </c>
      <c r="L7" s="336"/>
      <c r="M7" s="336" t="s">
        <v>25</v>
      </c>
      <c r="N7" s="336"/>
      <c r="O7" s="336" t="s">
        <v>13</v>
      </c>
      <c r="P7" s="336"/>
      <c r="Q7" s="336" t="s">
        <v>14</v>
      </c>
      <c r="R7" s="336"/>
      <c r="S7" s="336" t="s">
        <v>15</v>
      </c>
      <c r="T7" s="336"/>
      <c r="U7" s="336" t="s">
        <v>16</v>
      </c>
      <c r="V7" s="336"/>
    </row>
    <row r="8" spans="1:22">
      <c r="A8" s="41"/>
      <c r="B8" s="41" t="s">
        <v>76</v>
      </c>
      <c r="C8" s="41"/>
      <c r="D8" s="41" t="s">
        <v>107</v>
      </c>
      <c r="E8" s="41"/>
      <c r="F8" s="41" t="s">
        <v>63</v>
      </c>
      <c r="G8" s="41"/>
      <c r="H8" s="41" t="s">
        <v>98</v>
      </c>
      <c r="I8" s="41"/>
      <c r="J8" s="77" t="s">
        <v>73</v>
      </c>
      <c r="K8" s="41"/>
      <c r="L8" s="77" t="s">
        <v>71</v>
      </c>
      <c r="M8" s="41"/>
      <c r="N8" s="41" t="s">
        <v>64</v>
      </c>
      <c r="O8" s="41"/>
      <c r="P8" s="41" t="s">
        <v>78</v>
      </c>
      <c r="Q8" s="41"/>
      <c r="R8" s="41" t="s">
        <v>81</v>
      </c>
      <c r="S8" s="41"/>
      <c r="T8" s="41" t="s">
        <v>65</v>
      </c>
      <c r="U8" s="41"/>
      <c r="V8" s="41" t="s">
        <v>69</v>
      </c>
    </row>
    <row r="9" spans="1:22">
      <c r="A9" s="41"/>
      <c r="B9" s="77" t="s">
        <v>76</v>
      </c>
      <c r="C9" s="41"/>
      <c r="D9" s="41" t="s">
        <v>107</v>
      </c>
      <c r="E9" s="41"/>
      <c r="F9" s="41" t="s">
        <v>63</v>
      </c>
      <c r="G9" s="41"/>
      <c r="H9" s="41" t="s">
        <v>79</v>
      </c>
      <c r="I9" s="41"/>
      <c r="J9" s="41" t="s">
        <v>73</v>
      </c>
      <c r="K9" s="41"/>
      <c r="L9" s="41" t="s">
        <v>71</v>
      </c>
      <c r="M9" s="41"/>
      <c r="N9" s="41" t="s">
        <v>64</v>
      </c>
      <c r="O9" s="41"/>
      <c r="P9" s="41" t="s">
        <v>78</v>
      </c>
      <c r="Q9" s="41"/>
      <c r="R9" s="77" t="s">
        <v>81</v>
      </c>
      <c r="S9" s="41"/>
      <c r="T9" s="41" t="s">
        <v>77</v>
      </c>
      <c r="U9" s="41"/>
      <c r="V9" s="41" t="s">
        <v>69</v>
      </c>
    </row>
  </sheetData>
  <mergeCells count="33">
    <mergeCell ref="U7:V7"/>
    <mergeCell ref="K7:L7"/>
    <mergeCell ref="M7:N7"/>
    <mergeCell ref="O7:P7"/>
    <mergeCell ref="Q7:R7"/>
    <mergeCell ref="S7:T7"/>
    <mergeCell ref="A7:B7"/>
    <mergeCell ref="C7:D7"/>
    <mergeCell ref="E7:F7"/>
    <mergeCell ref="G7:H7"/>
    <mergeCell ref="I7:J7"/>
    <mergeCell ref="K2:L2"/>
    <mergeCell ref="M2:N2"/>
    <mergeCell ref="O2:P2"/>
    <mergeCell ref="Q2:R2"/>
    <mergeCell ref="S2:T2"/>
    <mergeCell ref="U2:V2"/>
    <mergeCell ref="M1:N1"/>
    <mergeCell ref="O1:P1"/>
    <mergeCell ref="Q1:R1"/>
    <mergeCell ref="S1:T1"/>
    <mergeCell ref="U1:V1"/>
    <mergeCell ref="A2:B2"/>
    <mergeCell ref="C2:D2"/>
    <mergeCell ref="E2:F2"/>
    <mergeCell ref="G2:H2"/>
    <mergeCell ref="I2:J2"/>
    <mergeCell ref="K1:L1"/>
    <mergeCell ref="A1:B1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2"/>
  <sheetViews>
    <sheetView workbookViewId="0">
      <selection activeCell="J23" sqref="J23"/>
    </sheetView>
  </sheetViews>
  <sheetFormatPr defaultRowHeight="12.75"/>
  <sheetData>
    <row r="22" spans="10:10">
      <c r="J22">
        <f>20/15</f>
        <v>1.3333333333333333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95"/>
  <sheetViews>
    <sheetView zoomScale="110" zoomScaleNormal="110" workbookViewId="0">
      <selection activeCell="AV48" sqref="AV48"/>
    </sheetView>
  </sheetViews>
  <sheetFormatPr defaultRowHeight="12.75"/>
  <cols>
    <col min="1" max="1" width="3.42578125" customWidth="1"/>
    <col min="2" max="2" width="4.85546875" customWidth="1"/>
    <col min="3" max="3" width="3.28515625" customWidth="1"/>
    <col min="4" max="4" width="4" customWidth="1"/>
    <col min="5" max="5" width="5.42578125" customWidth="1"/>
    <col min="6" max="6" width="3.42578125" customWidth="1"/>
    <col min="7" max="7" width="4.5703125" customWidth="1"/>
    <col min="8" max="8" width="5.7109375" customWidth="1"/>
    <col min="9" max="9" width="3.42578125" customWidth="1"/>
    <col min="10" max="10" width="4.42578125" customWidth="1"/>
    <col min="11" max="11" width="6" customWidth="1"/>
    <col min="12" max="12" width="3.5703125" customWidth="1"/>
    <col min="13" max="13" width="4.28515625" customWidth="1"/>
    <col min="14" max="14" width="5.140625" customWidth="1"/>
    <col min="15" max="15" width="3.5703125" customWidth="1"/>
    <col min="16" max="16" width="3.140625" customWidth="1"/>
    <col min="17" max="17" width="5.140625" customWidth="1"/>
    <col min="18" max="18" width="3.5703125" customWidth="1"/>
    <col min="19" max="19" width="4.140625" customWidth="1"/>
    <col min="20" max="20" width="5.5703125" customWidth="1"/>
    <col min="21" max="21" width="4.140625" customWidth="1"/>
    <col min="22" max="22" width="3.140625" customWidth="1"/>
    <col min="23" max="23" width="5.28515625" customWidth="1"/>
    <col min="24" max="24" width="3.42578125" customWidth="1"/>
    <col min="25" max="25" width="3.28515625" customWidth="1"/>
    <col min="26" max="26" width="4.85546875" customWidth="1"/>
    <col min="27" max="27" width="3.28515625" customWidth="1"/>
    <col min="28" max="28" width="3.5703125" customWidth="1"/>
    <col min="29" max="29" width="5.28515625" customWidth="1"/>
    <col min="30" max="30" width="3.7109375" customWidth="1"/>
    <col min="31" max="31" width="4.28515625" customWidth="1"/>
    <col min="32" max="32" width="5.140625" customWidth="1"/>
    <col min="33" max="33" width="3.28515625" customWidth="1"/>
    <col min="34" max="34" width="4.28515625" customWidth="1"/>
    <col min="35" max="35" width="6.5703125" customWidth="1"/>
    <col min="36" max="36" width="4.7109375" customWidth="1"/>
    <col min="37" max="37" width="3.140625" customWidth="1"/>
    <col min="38" max="38" width="5.42578125" customWidth="1"/>
    <col min="39" max="39" width="4.28515625" customWidth="1"/>
    <col min="40" max="40" width="3.42578125" customWidth="1"/>
    <col min="41" max="41" width="5.5703125" customWidth="1"/>
    <col min="42" max="42" width="5" customWidth="1"/>
    <col min="43" max="43" width="3.140625" customWidth="1"/>
    <col min="44" max="44" width="5.42578125" customWidth="1"/>
    <col min="45" max="45" width="4.28515625" customWidth="1"/>
    <col min="46" max="46" width="3.42578125" customWidth="1"/>
    <col min="47" max="47" width="6.140625" customWidth="1"/>
    <col min="48" max="48" width="5" customWidth="1"/>
    <col min="49" max="50" width="4" customWidth="1"/>
    <col min="51" max="51" width="5.5703125" customWidth="1"/>
    <col min="52" max="56" width="4" customWidth="1"/>
    <col min="57" max="57" width="5.28515625" customWidth="1"/>
    <col min="58" max="59" width="4" customWidth="1"/>
    <col min="60" max="60" width="5" customWidth="1"/>
    <col min="61" max="75" width="4" customWidth="1"/>
    <col min="76" max="76" width="3.28515625" customWidth="1"/>
    <col min="77" max="77" width="3.85546875" bestFit="1" customWidth="1"/>
    <col min="78" max="78" width="3.7109375" customWidth="1"/>
    <col min="79" max="79" width="7" customWidth="1"/>
    <col min="80" max="80" width="5" customWidth="1"/>
    <col min="81" max="81" width="4.140625" customWidth="1"/>
    <col min="82" max="82" width="3.42578125" customWidth="1"/>
    <col min="83" max="83" width="3.5703125" customWidth="1"/>
    <col min="84" max="84" width="4.140625" customWidth="1"/>
    <col min="85" max="85" width="4.42578125" customWidth="1"/>
    <col min="86" max="86" width="4.140625" customWidth="1"/>
    <col min="87" max="87" width="4.5703125" customWidth="1"/>
    <col min="88" max="88" width="3.7109375" customWidth="1"/>
    <col min="89" max="89" width="3.85546875" customWidth="1"/>
    <col min="90" max="90" width="5.5703125" customWidth="1"/>
    <col min="91" max="91" width="5.42578125" customWidth="1"/>
    <col min="92" max="92" width="5.28515625" customWidth="1"/>
  </cols>
  <sheetData>
    <row r="1" spans="1:92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15"/>
      <c r="N1" s="299" t="s">
        <v>110</v>
      </c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</row>
    <row r="2" spans="1:92" ht="15" customHeight="1">
      <c r="A2" s="300" t="s">
        <v>1</v>
      </c>
      <c r="B2" s="300"/>
      <c r="C2" s="300"/>
      <c r="D2" s="300"/>
      <c r="E2" s="300"/>
      <c r="F2" s="300"/>
      <c r="G2" s="300"/>
      <c r="H2" s="300"/>
      <c r="I2" s="19"/>
      <c r="J2" s="19"/>
      <c r="K2" s="19"/>
      <c r="L2" s="1"/>
      <c r="M2" s="1"/>
      <c r="N2" s="301" t="s">
        <v>111</v>
      </c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</row>
    <row r="3" spans="1:92" ht="13.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95">
        <v>1</v>
      </c>
      <c r="AW3" s="95">
        <v>2</v>
      </c>
      <c r="AX3" s="95">
        <v>3</v>
      </c>
      <c r="AY3" s="95">
        <v>4</v>
      </c>
      <c r="AZ3" s="95">
        <v>5</v>
      </c>
      <c r="BA3" s="95">
        <v>6</v>
      </c>
      <c r="BB3" s="95">
        <v>7</v>
      </c>
      <c r="BC3" s="95">
        <v>8</v>
      </c>
      <c r="BD3" s="95">
        <v>9</v>
      </c>
      <c r="BE3" s="95">
        <v>10</v>
      </c>
      <c r="BF3" s="95">
        <v>11</v>
      </c>
      <c r="BG3" s="95">
        <v>12</v>
      </c>
      <c r="BH3" s="95">
        <v>13</v>
      </c>
      <c r="BI3" s="95">
        <v>14</v>
      </c>
      <c r="BJ3" s="95">
        <v>15</v>
      </c>
      <c r="BK3" s="95">
        <v>16</v>
      </c>
      <c r="BL3" s="95">
        <v>17</v>
      </c>
      <c r="BM3" s="95">
        <v>18</v>
      </c>
      <c r="BN3" s="95">
        <v>19</v>
      </c>
      <c r="BO3" s="95">
        <v>20</v>
      </c>
      <c r="BP3" s="95">
        <v>21</v>
      </c>
      <c r="BQ3" s="95">
        <v>22</v>
      </c>
      <c r="BR3" s="95">
        <v>23</v>
      </c>
      <c r="BS3" s="95">
        <v>24</v>
      </c>
      <c r="BT3" s="95">
        <v>25</v>
      </c>
      <c r="BU3" s="95">
        <v>26</v>
      </c>
      <c r="BV3" s="95"/>
      <c r="BW3" s="95"/>
      <c r="BX3" s="95"/>
      <c r="BY3" s="152"/>
      <c r="BZ3" s="94"/>
    </row>
    <row r="4" spans="1:92" ht="15" customHeight="1">
      <c r="A4" s="322" t="s">
        <v>3</v>
      </c>
      <c r="B4" s="323"/>
      <c r="C4" s="304" t="s">
        <v>46</v>
      </c>
      <c r="D4" s="304"/>
      <c r="E4" s="304"/>
      <c r="F4" s="304" t="s">
        <v>5</v>
      </c>
      <c r="G4" s="304"/>
      <c r="H4" s="304"/>
      <c r="I4" s="305" t="s">
        <v>6</v>
      </c>
      <c r="J4" s="307"/>
      <c r="K4" s="306"/>
      <c r="L4" s="304" t="s">
        <v>7</v>
      </c>
      <c r="M4" s="304"/>
      <c r="N4" s="304"/>
      <c r="O4" s="304" t="s">
        <v>8</v>
      </c>
      <c r="P4" s="305"/>
      <c r="Q4" s="305"/>
      <c r="R4" s="305" t="s">
        <v>9</v>
      </c>
      <c r="S4" s="307"/>
      <c r="T4" s="307"/>
      <c r="U4" s="324" t="s">
        <v>109</v>
      </c>
      <c r="V4" s="329"/>
      <c r="W4" s="325"/>
      <c r="X4" s="306" t="s">
        <v>10</v>
      </c>
      <c r="Y4" s="306"/>
      <c r="Z4" s="304"/>
      <c r="AA4" s="304" t="s">
        <v>11</v>
      </c>
      <c r="AB4" s="304"/>
      <c r="AC4" s="304"/>
      <c r="AD4" s="305" t="s">
        <v>12</v>
      </c>
      <c r="AE4" s="307"/>
      <c r="AF4" s="307"/>
      <c r="AG4" s="305" t="s">
        <v>25</v>
      </c>
      <c r="AH4" s="307"/>
      <c r="AI4" s="306"/>
      <c r="AJ4" s="305" t="s">
        <v>13</v>
      </c>
      <c r="AK4" s="307"/>
      <c r="AL4" s="306"/>
      <c r="AM4" s="304" t="s">
        <v>14</v>
      </c>
      <c r="AN4" s="304"/>
      <c r="AO4" s="304"/>
      <c r="AP4" s="305" t="s">
        <v>15</v>
      </c>
      <c r="AQ4" s="307"/>
      <c r="AR4" s="306"/>
      <c r="AS4" s="304" t="s">
        <v>16</v>
      </c>
      <c r="AT4" s="305"/>
      <c r="AU4" s="305"/>
      <c r="AV4" s="96" t="s">
        <v>69</v>
      </c>
      <c r="AW4" s="96" t="s">
        <v>64</v>
      </c>
      <c r="AX4" s="96" t="s">
        <v>59</v>
      </c>
      <c r="AY4" s="96" t="s">
        <v>58</v>
      </c>
      <c r="AZ4" s="96" t="s">
        <v>112</v>
      </c>
      <c r="BA4" s="96" t="s">
        <v>77</v>
      </c>
      <c r="BB4" s="96" t="s">
        <v>80</v>
      </c>
      <c r="BC4" s="96" t="s">
        <v>65</v>
      </c>
      <c r="BD4" s="96" t="s">
        <v>61</v>
      </c>
      <c r="BE4" s="96" t="s">
        <v>97</v>
      </c>
      <c r="BF4" s="96" t="s">
        <v>113</v>
      </c>
      <c r="BG4" s="96" t="s">
        <v>78</v>
      </c>
      <c r="BH4" s="96" t="s">
        <v>76</v>
      </c>
      <c r="BI4" s="96" t="s">
        <v>68</v>
      </c>
      <c r="BJ4" s="96" t="s">
        <v>57</v>
      </c>
      <c r="BK4" s="96" t="s">
        <v>67</v>
      </c>
      <c r="BL4" s="96" t="s">
        <v>74</v>
      </c>
      <c r="BM4" s="96" t="s">
        <v>81</v>
      </c>
      <c r="BN4" s="96" t="s">
        <v>73</v>
      </c>
      <c r="BO4" s="96" t="s">
        <v>70</v>
      </c>
      <c r="BP4" s="83" t="s">
        <v>71</v>
      </c>
      <c r="BQ4" s="83" t="s">
        <v>79</v>
      </c>
      <c r="BR4" s="83" t="s">
        <v>62</v>
      </c>
      <c r="BS4" s="83" t="s">
        <v>114</v>
      </c>
      <c r="BT4" s="83" t="s">
        <v>66</v>
      </c>
      <c r="BU4" s="83" t="s">
        <v>156</v>
      </c>
      <c r="BV4" s="83" t="s">
        <v>60</v>
      </c>
      <c r="BW4" s="83" t="s">
        <v>72</v>
      </c>
      <c r="BX4" s="83" t="s">
        <v>115</v>
      </c>
      <c r="BY4" s="105" t="s">
        <v>153</v>
      </c>
      <c r="BZ4" s="2"/>
      <c r="CA4" s="2"/>
      <c r="CB4" s="2"/>
      <c r="CC4" s="2"/>
      <c r="CD4" s="2"/>
      <c r="CE4" s="2"/>
      <c r="CF4" s="2"/>
      <c r="CG4" s="2"/>
    </row>
    <row r="5" spans="1:92" ht="15" customHeight="1">
      <c r="A5" s="320" t="s">
        <v>4</v>
      </c>
      <c r="B5" s="320"/>
      <c r="C5" s="309" t="s">
        <v>140</v>
      </c>
      <c r="D5" s="338"/>
      <c r="E5" s="339"/>
      <c r="F5" s="309" t="s">
        <v>23</v>
      </c>
      <c r="G5" s="338"/>
      <c r="H5" s="339"/>
      <c r="I5" s="309" t="s">
        <v>139</v>
      </c>
      <c r="J5" s="338"/>
      <c r="K5" s="339"/>
      <c r="L5" s="311" t="s">
        <v>24</v>
      </c>
      <c r="M5" s="319"/>
      <c r="N5" s="312"/>
      <c r="O5" s="309" t="s">
        <v>2</v>
      </c>
      <c r="P5" s="338"/>
      <c r="Q5" s="339"/>
      <c r="R5" s="309" t="s">
        <v>18</v>
      </c>
      <c r="S5" s="338"/>
      <c r="T5" s="339"/>
      <c r="U5" s="326" t="s">
        <v>17</v>
      </c>
      <c r="V5" s="330"/>
      <c r="W5" s="327"/>
      <c r="X5" s="309" t="s">
        <v>164</v>
      </c>
      <c r="Y5" s="338"/>
      <c r="Z5" s="339"/>
      <c r="AA5" s="309" t="s">
        <v>26</v>
      </c>
      <c r="AB5" s="338"/>
      <c r="AC5" s="339"/>
      <c r="AD5" s="311" t="s">
        <v>147</v>
      </c>
      <c r="AE5" s="319"/>
      <c r="AF5" s="312"/>
      <c r="AG5" s="311" t="s">
        <v>17</v>
      </c>
      <c r="AH5" s="319"/>
      <c r="AI5" s="312"/>
      <c r="AJ5" s="311" t="s">
        <v>19</v>
      </c>
      <c r="AK5" s="319"/>
      <c r="AL5" s="312"/>
      <c r="AM5" s="311" t="s">
        <v>20</v>
      </c>
      <c r="AN5" s="319"/>
      <c r="AO5" s="312"/>
      <c r="AP5" s="311" t="s">
        <v>21</v>
      </c>
      <c r="AQ5" s="319"/>
      <c r="AR5" s="312"/>
      <c r="AS5" s="311" t="s">
        <v>151</v>
      </c>
      <c r="AT5" s="319"/>
      <c r="AU5" s="319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136"/>
      <c r="CA5" s="41"/>
      <c r="CB5" s="41" t="s">
        <v>163</v>
      </c>
      <c r="CC5" s="41" t="s">
        <v>159</v>
      </c>
      <c r="CD5" s="41" t="s">
        <v>160</v>
      </c>
      <c r="CE5" s="41" t="s">
        <v>91</v>
      </c>
      <c r="CF5" s="41" t="s">
        <v>161</v>
      </c>
      <c r="CG5" s="41" t="s">
        <v>162</v>
      </c>
      <c r="CH5" s="41" t="s">
        <v>94</v>
      </c>
      <c r="CI5" s="41" t="s">
        <v>159</v>
      </c>
      <c r="CJ5" s="41" t="s">
        <v>160</v>
      </c>
      <c r="CK5" s="41" t="s">
        <v>91</v>
      </c>
      <c r="CL5" s="41" t="s">
        <v>161</v>
      </c>
      <c r="CM5" s="41" t="s">
        <v>162</v>
      </c>
      <c r="CN5" s="41" t="s">
        <v>94</v>
      </c>
    </row>
    <row r="6" spans="1:92" ht="17.100000000000001" customHeight="1">
      <c r="A6" s="313">
        <v>2</v>
      </c>
      <c r="B6" s="20">
        <v>1</v>
      </c>
      <c r="C6" s="4" t="s">
        <v>126</v>
      </c>
      <c r="D6" s="5"/>
      <c r="E6" s="5"/>
      <c r="F6" s="4" t="s">
        <v>126</v>
      </c>
      <c r="G6" s="5"/>
      <c r="H6" s="5"/>
      <c r="I6" s="4" t="s">
        <v>126</v>
      </c>
      <c r="J6" s="137"/>
      <c r="K6" s="5"/>
      <c r="L6" s="4" t="s">
        <v>126</v>
      </c>
      <c r="M6" s="137"/>
      <c r="N6" s="5"/>
      <c r="O6" s="4" t="s">
        <v>126</v>
      </c>
      <c r="P6" s="137"/>
      <c r="Q6" s="5"/>
      <c r="R6" s="4" t="s">
        <v>126</v>
      </c>
      <c r="S6" s="137"/>
      <c r="T6" s="5"/>
      <c r="U6" s="35" t="s">
        <v>126</v>
      </c>
      <c r="V6" s="143"/>
      <c r="W6" s="74"/>
      <c r="X6" s="4" t="s">
        <v>126</v>
      </c>
      <c r="Y6" s="137"/>
      <c r="Z6" s="5"/>
      <c r="AA6" s="4" t="s">
        <v>126</v>
      </c>
      <c r="AB6" s="137"/>
      <c r="AC6" s="5"/>
      <c r="AD6" s="4" t="s">
        <v>126</v>
      </c>
      <c r="AE6" s="137"/>
      <c r="AF6" s="5"/>
      <c r="AG6" s="4" t="s">
        <v>126</v>
      </c>
      <c r="AH6" s="137"/>
      <c r="AI6" s="5"/>
      <c r="AJ6" s="4" t="s">
        <v>126</v>
      </c>
      <c r="AK6" s="137"/>
      <c r="AL6" s="5"/>
      <c r="AM6" s="4" t="s">
        <v>126</v>
      </c>
      <c r="AN6" s="137"/>
      <c r="AO6" s="5"/>
      <c r="AP6" s="4" t="s">
        <v>126</v>
      </c>
      <c r="AQ6" s="137"/>
      <c r="AR6" s="5"/>
      <c r="AS6" s="4" t="s">
        <v>126</v>
      </c>
      <c r="AT6" s="137"/>
      <c r="AU6" s="151"/>
      <c r="AV6" s="150">
        <f>COUNTIF($C$6:$AU$6,"Hương")</f>
        <v>0</v>
      </c>
      <c r="AW6" s="99">
        <f>COUNTIF($C$6:$AU$6,"Lân")</f>
        <v>0</v>
      </c>
      <c r="AX6" s="99">
        <f>COUNTIF($C$6:$AU$6,"Thủy")</f>
        <v>0</v>
      </c>
      <c r="AY6" s="99">
        <f>COUNTIF($C$6:$AU$6,"Trang")</f>
        <v>0</v>
      </c>
      <c r="AZ6" s="99">
        <f>COUNTIF($C$6:$AU$6,"Hà")</f>
        <v>0</v>
      </c>
      <c r="BA6" s="99">
        <f>COUNTIF($C$6:$AU$6,"My")</f>
        <v>0</v>
      </c>
      <c r="BB6" s="99">
        <f>COUNTIF($C$6:$AU$6,"Tám")</f>
        <v>0</v>
      </c>
      <c r="BC6" s="99">
        <f>COUNTIF($C$6:$AU$6,"Mến")</f>
        <v>0</v>
      </c>
      <c r="BD6" s="99">
        <f>COUNTIF($C$6:$AU$6,"Thiệp")</f>
        <v>0</v>
      </c>
      <c r="BE6" s="99">
        <f>COUNTIF($C$6:$AU$6,"TrangH")</f>
        <v>0</v>
      </c>
      <c r="BF6" s="99">
        <f>COUNTIF($C$6:$AU$6,"ThủyL")</f>
        <v>0</v>
      </c>
      <c r="BG6" s="99">
        <f>COUNTIF($C$6:$AU$6,"Sơn")</f>
        <v>0</v>
      </c>
      <c r="BH6" s="99">
        <f>COUNTIF($C$6:$AU$6,"Ngà")</f>
        <v>0</v>
      </c>
      <c r="BI6" s="99">
        <f>COUNTIF($C$6:$AU$6,"Dung")</f>
        <v>0</v>
      </c>
      <c r="BJ6" s="99">
        <f>COUNTIF($C$6:$AU$6,"Hiền")</f>
        <v>0</v>
      </c>
      <c r="BK6" s="99">
        <f>COUNTIF($C$6:$AU$6,"Thúy")</f>
        <v>0</v>
      </c>
      <c r="BL6" s="99">
        <f>COUNTIF($C$6:$AU$6,"Ngọc")</f>
        <v>0</v>
      </c>
      <c r="BM6" s="99">
        <f>COUNTIF($C$6:$AU$6,"Hoa")</f>
        <v>0</v>
      </c>
      <c r="BN6" s="99">
        <f>COUNTIF($C$6:$AU$6,"Thơm")</f>
        <v>0</v>
      </c>
      <c r="BO6" s="196">
        <f>COUNTIF($C$6:$AU$6,"Phương")</f>
        <v>0</v>
      </c>
      <c r="BP6" s="196">
        <f>COUNTIF($C$6:$AU$6,"Hiếu")</f>
        <v>0</v>
      </c>
      <c r="BQ6" s="196">
        <f>COUNTIF($C$6:$AU$6,"Quỳnh")</f>
        <v>0</v>
      </c>
      <c r="BR6" s="196">
        <f>COUNTIF($C$6:$AU$6,"Oanh")</f>
        <v>0</v>
      </c>
      <c r="BS6" s="196">
        <f>COUNTIF($C$6:$AU$6,"P.Hiền")</f>
        <v>0</v>
      </c>
      <c r="BT6" s="99">
        <f>COUNTIF($C$6:$AU$6,"Huê")</f>
        <v>0</v>
      </c>
      <c r="BU6" s="99">
        <f>COUNTIF($C$6:$AU$6,"Tú")</f>
        <v>0</v>
      </c>
      <c r="BV6" s="99">
        <f>COUNTIF($C$6:$AU$6,"Lương")</f>
        <v>0</v>
      </c>
      <c r="BW6" s="99">
        <f>COUNTIF($C$6:$AU$6,"Tâm")</f>
        <v>0</v>
      </c>
      <c r="BX6" s="99">
        <f>COUNTIF($C$6:$AU$6,"DDung")</f>
        <v>0</v>
      </c>
      <c r="BY6" s="99">
        <f>COUNTIF($C$6:$AU$6,"HàT")</f>
        <v>0</v>
      </c>
      <c r="BZ6">
        <f>SUM(AV6:BY6)</f>
        <v>0</v>
      </c>
      <c r="CA6" s="41" t="s">
        <v>69</v>
      </c>
      <c r="CB6" s="41">
        <v>10</v>
      </c>
      <c r="CC6" s="77">
        <v>2</v>
      </c>
      <c r="CD6" s="41">
        <v>2</v>
      </c>
      <c r="CE6" s="41">
        <v>2</v>
      </c>
      <c r="CF6" s="41">
        <v>2</v>
      </c>
      <c r="CG6" s="41">
        <v>2</v>
      </c>
      <c r="CH6" s="41"/>
      <c r="CI6" s="41" t="str">
        <f>IF(COUNTIF($AV$6:$AV$10,"Hương")&lt;&gt;4,"S","")</f>
        <v>S</v>
      </c>
      <c r="CJ6" s="41" t="str">
        <f>IF(COUNTIF(AV12:AV16,"Hương")&lt;&gt;2,"S","")</f>
        <v>S</v>
      </c>
      <c r="CK6" s="41"/>
      <c r="CL6" s="41"/>
      <c r="CM6" s="41"/>
      <c r="CN6" s="41"/>
    </row>
    <row r="7" spans="1:92" ht="17.100000000000001" customHeight="1">
      <c r="A7" s="314"/>
      <c r="B7" s="21">
        <v>2</v>
      </c>
      <c r="C7" s="73" t="s">
        <v>33</v>
      </c>
      <c r="D7" s="138"/>
      <c r="E7" s="7" t="s">
        <v>61</v>
      </c>
      <c r="F7" s="212" t="s">
        <v>38</v>
      </c>
      <c r="G7" s="138"/>
      <c r="H7" s="7" t="s">
        <v>62</v>
      </c>
      <c r="I7" s="6" t="s">
        <v>37</v>
      </c>
      <c r="J7" s="138"/>
      <c r="K7" s="8" t="s">
        <v>76</v>
      </c>
      <c r="L7" s="6" t="s">
        <v>37</v>
      </c>
      <c r="M7" s="138"/>
      <c r="N7" s="7" t="s">
        <v>73</v>
      </c>
      <c r="O7" s="6" t="s">
        <v>42</v>
      </c>
      <c r="P7" s="138"/>
      <c r="Q7" s="7" t="s">
        <v>60</v>
      </c>
      <c r="R7" s="203" t="s">
        <v>38</v>
      </c>
      <c r="S7" s="138"/>
      <c r="T7" s="8" t="s">
        <v>70</v>
      </c>
      <c r="U7" s="6" t="s">
        <v>38</v>
      </c>
      <c r="V7" s="138"/>
      <c r="W7" s="7" t="s">
        <v>71</v>
      </c>
      <c r="X7" s="203" t="s">
        <v>30</v>
      </c>
      <c r="Y7" s="138"/>
      <c r="Z7" s="7" t="s">
        <v>153</v>
      </c>
      <c r="AA7" s="6" t="s">
        <v>40</v>
      </c>
      <c r="AB7" s="138"/>
      <c r="AC7" s="7" t="s">
        <v>57</v>
      </c>
      <c r="AD7" s="6" t="s">
        <v>30</v>
      </c>
      <c r="AE7" s="138"/>
      <c r="AF7" s="9" t="s">
        <v>56</v>
      </c>
      <c r="AG7" s="6" t="s">
        <v>30</v>
      </c>
      <c r="AH7" s="138"/>
      <c r="AI7" s="7" t="s">
        <v>77</v>
      </c>
      <c r="AJ7" s="203" t="s">
        <v>38</v>
      </c>
      <c r="AK7" s="138"/>
      <c r="AL7" s="7" t="s">
        <v>114</v>
      </c>
      <c r="AM7" s="6" t="s">
        <v>30</v>
      </c>
      <c r="AN7" s="138"/>
      <c r="AO7" s="7" t="s">
        <v>64</v>
      </c>
      <c r="AP7" s="6" t="s">
        <v>39</v>
      </c>
      <c r="AQ7" s="138"/>
      <c r="AR7" s="8" t="s">
        <v>66</v>
      </c>
      <c r="AS7" s="6" t="s">
        <v>34</v>
      </c>
      <c r="AT7" s="138"/>
      <c r="AU7" s="7" t="s">
        <v>65</v>
      </c>
      <c r="AV7" s="98">
        <f>COUNTIF($C$7:$AU$7,"Hương")</f>
        <v>0</v>
      </c>
      <c r="AW7" s="98">
        <f>COUNTIF($C$7:$AU$7,"Lân")</f>
        <v>1</v>
      </c>
      <c r="AX7" s="98">
        <f>COUNTIF($C$7:$AU$7,"Thủy")</f>
        <v>0</v>
      </c>
      <c r="AY7" s="98">
        <f>COUNTIF($C$7:$AU$7,"Trang")</f>
        <v>0</v>
      </c>
      <c r="AZ7" s="98">
        <f>COUNTIF($C$7:$AU$7,"Hà")</f>
        <v>1</v>
      </c>
      <c r="BA7" s="98">
        <f>COUNTIF($C$7:$AU$7,"My")</f>
        <v>1</v>
      </c>
      <c r="BB7" s="98">
        <f>COUNTIF($C$7:$AU$7,"Tám")</f>
        <v>0</v>
      </c>
      <c r="BC7" s="98">
        <f>COUNTIF($C$7:$AU$7,"mến")</f>
        <v>1</v>
      </c>
      <c r="BD7" s="98">
        <f>COUNTIF($C$7:$AU$7,"Thiệp")</f>
        <v>1</v>
      </c>
      <c r="BE7" s="98">
        <f>COUNTIF($C$7:$AU$7,"TrangH")</f>
        <v>0</v>
      </c>
      <c r="BF7" s="98">
        <f>COUNTIF($C$7:$AU$7,"ThủyL")</f>
        <v>0</v>
      </c>
      <c r="BG7" s="98">
        <f>COUNTIF($C$7:$AU$7,"Sơn")</f>
        <v>0</v>
      </c>
      <c r="BH7" s="98">
        <f>COUNTIF($C$7:$AU$7,"ngà")</f>
        <v>1</v>
      </c>
      <c r="BI7" s="98">
        <f>COUNTIF($C$7:$AU$7,"dung")</f>
        <v>0</v>
      </c>
      <c r="BJ7" s="98">
        <f>COUNTIF($C$7:$AU$7,"hiền")</f>
        <v>1</v>
      </c>
      <c r="BK7" s="98">
        <f>COUNTIF($C$7:$AU$7,"Thúy")</f>
        <v>0</v>
      </c>
      <c r="BL7" s="98">
        <f>COUNTIF($C$7:$AU$7,"Ngọc")</f>
        <v>0</v>
      </c>
      <c r="BM7" s="98">
        <f>COUNTIF($C$7:$AU$7,"Hoa")</f>
        <v>0</v>
      </c>
      <c r="BN7" s="98">
        <f>COUNTIF($C$7:$AU$7,"Thơm")</f>
        <v>1</v>
      </c>
      <c r="BO7" s="197">
        <f>COUNTIF($C$7:$AU$7,"Phương")</f>
        <v>1</v>
      </c>
      <c r="BP7" s="197">
        <f>COUNTIF($C$7:$AU$7,"Hiếu")</f>
        <v>1</v>
      </c>
      <c r="BQ7" s="197">
        <f>COUNTIF($C$7:$AU$7,"Quỳnh")</f>
        <v>0</v>
      </c>
      <c r="BR7" s="197">
        <f>COUNTIF($C$7:$AU$7,"Oanh")</f>
        <v>1</v>
      </c>
      <c r="BS7" s="197">
        <f>COUNTIF($C$7:$AU$7,"P.Hiền")</f>
        <v>1</v>
      </c>
      <c r="BT7" s="98">
        <f>COUNTIF($C$7:$AU$7,"Huê")</f>
        <v>1</v>
      </c>
      <c r="BU7" s="98">
        <f>COUNTIF($C$7:$AU$7,"Tú")</f>
        <v>0</v>
      </c>
      <c r="BV7" s="98">
        <f>COUNTIF($C$7:$AU$7,"Lương")</f>
        <v>1</v>
      </c>
      <c r="BW7" s="98">
        <f>COUNTIF($C$7:$AU$7,"Tâm")</f>
        <v>0</v>
      </c>
      <c r="BX7" s="98">
        <f>COUNTIF($C$7:$AU$7,"ddung")</f>
        <v>0</v>
      </c>
      <c r="BY7" s="98">
        <f>COUNTIF($C$7:$AU$7,"HàT")</f>
        <v>1</v>
      </c>
      <c r="BZ7">
        <f t="shared" ref="BZ7:BZ40" si="0">SUM(AV7:BY7)</f>
        <v>15</v>
      </c>
      <c r="CA7" s="41" t="s">
        <v>64</v>
      </c>
      <c r="CB7" s="41">
        <v>19</v>
      </c>
      <c r="CC7" s="77">
        <v>3</v>
      </c>
      <c r="CD7" s="41">
        <v>5</v>
      </c>
      <c r="CE7" s="41">
        <v>4</v>
      </c>
      <c r="CF7" s="41">
        <v>5</v>
      </c>
      <c r="CG7" s="41">
        <v>2</v>
      </c>
      <c r="CH7" s="41"/>
      <c r="CI7" s="41" t="str">
        <f>IF(COUNTIF(AW6:AW10,"Lân")&lt;&gt;3,"S","")</f>
        <v>S</v>
      </c>
      <c r="CJ7" s="41" t="str">
        <f>IF(COUNTIF(AW12:AW16,"Lân")&lt;&gt;5,"S","")</f>
        <v>S</v>
      </c>
      <c r="CK7" s="41"/>
      <c r="CL7" s="41"/>
      <c r="CM7" s="41"/>
      <c r="CN7" s="41"/>
    </row>
    <row r="8" spans="1:92" ht="17.100000000000001" customHeight="1">
      <c r="A8" s="314"/>
      <c r="B8" s="21">
        <v>3</v>
      </c>
      <c r="C8" s="6" t="s">
        <v>30</v>
      </c>
      <c r="D8" s="138"/>
      <c r="E8" s="7" t="s">
        <v>59</v>
      </c>
      <c r="F8" s="6" t="s">
        <v>37</v>
      </c>
      <c r="G8" s="138"/>
      <c r="H8" s="7" t="s">
        <v>74</v>
      </c>
      <c r="I8" s="6" t="s">
        <v>30</v>
      </c>
      <c r="J8" s="138"/>
      <c r="K8" s="8" t="s">
        <v>58</v>
      </c>
      <c r="L8" s="73" t="s">
        <v>33</v>
      </c>
      <c r="M8" s="138"/>
      <c r="N8" s="7" t="s">
        <v>61</v>
      </c>
      <c r="O8" s="6" t="s">
        <v>30</v>
      </c>
      <c r="P8" s="138"/>
      <c r="Q8" s="7" t="s">
        <v>69</v>
      </c>
      <c r="R8" s="6" t="s">
        <v>37</v>
      </c>
      <c r="S8" s="138"/>
      <c r="T8" s="8" t="s">
        <v>68</v>
      </c>
      <c r="U8" s="203" t="s">
        <v>39</v>
      </c>
      <c r="V8" s="138"/>
      <c r="W8" s="7" t="s">
        <v>66</v>
      </c>
      <c r="X8" s="6" t="s">
        <v>37</v>
      </c>
      <c r="Y8" s="138"/>
      <c r="Z8" s="7" t="s">
        <v>73</v>
      </c>
      <c r="AA8" s="6" t="s">
        <v>30</v>
      </c>
      <c r="AB8" s="138"/>
      <c r="AC8" s="7" t="s">
        <v>64</v>
      </c>
      <c r="AD8" s="176" t="s">
        <v>38</v>
      </c>
      <c r="AE8" s="138"/>
      <c r="AF8" s="9" t="s">
        <v>71</v>
      </c>
      <c r="AG8" s="6" t="s">
        <v>37</v>
      </c>
      <c r="AH8" s="138"/>
      <c r="AI8" s="7" t="s">
        <v>76</v>
      </c>
      <c r="AJ8" s="6" t="s">
        <v>34</v>
      </c>
      <c r="AK8" s="138"/>
      <c r="AL8" s="7" t="s">
        <v>65</v>
      </c>
      <c r="AM8" s="6" t="s">
        <v>37</v>
      </c>
      <c r="AN8" s="138"/>
      <c r="AO8" s="7" t="s">
        <v>67</v>
      </c>
      <c r="AP8" s="203" t="s">
        <v>38</v>
      </c>
      <c r="AQ8" s="138"/>
      <c r="AR8" s="8" t="s">
        <v>79</v>
      </c>
      <c r="AS8" s="6" t="s">
        <v>35</v>
      </c>
      <c r="AT8" s="138"/>
      <c r="AU8" s="7" t="s">
        <v>56</v>
      </c>
      <c r="AV8" s="98">
        <f>COUNTIF($C$8:$AU$8,"Hương")</f>
        <v>1</v>
      </c>
      <c r="AW8" s="98">
        <f>COUNTIF($C$8:$AU$8,"Lân")</f>
        <v>1</v>
      </c>
      <c r="AX8" s="98">
        <f>COUNTIF($C$8:$AU$8,"Thủy")</f>
        <v>1</v>
      </c>
      <c r="AY8" s="98">
        <f>COUNTIF($C$8:$AU$8,"Trang")</f>
        <v>1</v>
      </c>
      <c r="AZ8" s="98">
        <f>COUNTIF($C$8:$AU$8,"Hà")</f>
        <v>1</v>
      </c>
      <c r="BA8" s="98">
        <f>COUNTIF($C$8:$AU$8,"my")</f>
        <v>0</v>
      </c>
      <c r="BB8" s="98">
        <f>COUNTIF($C$8:$AU$8,"tám")</f>
        <v>0</v>
      </c>
      <c r="BC8" s="98">
        <f>COUNTIF($C$8:$AU$8,"mến")</f>
        <v>1</v>
      </c>
      <c r="BD8" s="98">
        <f>COUNTIF($C$8:$AU$8,"Thiệp")</f>
        <v>1</v>
      </c>
      <c r="BE8" s="98">
        <f>COUNTIF($C$8:$AU$8,"TrangH")</f>
        <v>0</v>
      </c>
      <c r="BF8" s="98">
        <f>COUNTIF($C$8:$AU$8,"ThủyL")</f>
        <v>0</v>
      </c>
      <c r="BG8" s="98">
        <f>COUNTIF($C$8:$AU$8,"Sơn")</f>
        <v>0</v>
      </c>
      <c r="BH8" s="98">
        <f>COUNTIF($C$8:$AU$8,"Ngà")</f>
        <v>1</v>
      </c>
      <c r="BI8" s="98">
        <f>COUNTIF($C$8:$AU$8,"Dung")</f>
        <v>1</v>
      </c>
      <c r="BJ8" s="98">
        <f>COUNTIF($C$8:$AU$8,"Hiền")</f>
        <v>0</v>
      </c>
      <c r="BK8" s="98">
        <f>COUNTIF($C$8:$AU$8,"Thúy")</f>
        <v>1</v>
      </c>
      <c r="BL8" s="98">
        <f>COUNTIF($C$8:$AU$8,"Ngọc")</f>
        <v>1</v>
      </c>
      <c r="BM8" s="98">
        <f>COUNTIF($C$8:$AU$8,"Hoa")</f>
        <v>0</v>
      </c>
      <c r="BN8" s="98">
        <f>COUNTIF($C$8:$AU$8,"Thơm")</f>
        <v>1</v>
      </c>
      <c r="BO8" s="197">
        <f>COUNTIF($C$8:$AU$8,"Phương")</f>
        <v>0</v>
      </c>
      <c r="BP8" s="197">
        <f>COUNTIF($C$8:$AU$8,"Hiếu")</f>
        <v>1</v>
      </c>
      <c r="BQ8" s="197">
        <f>COUNTIF($C$8:$AU$8,"Quỳnh")</f>
        <v>1</v>
      </c>
      <c r="BR8" s="197">
        <f>COUNTIF($C$8:$AU$8,"Oanh")</f>
        <v>0</v>
      </c>
      <c r="BS8" s="197">
        <f>COUNTIF($C$8:$AU$8,"P.Hiền")</f>
        <v>0</v>
      </c>
      <c r="BT8" s="98">
        <f>COUNTIF($C$8:$AU$8,"Huê")</f>
        <v>1</v>
      </c>
      <c r="BU8" s="98">
        <f>COUNTIF($C$8:$AU$8,"Tú")</f>
        <v>0</v>
      </c>
      <c r="BV8" s="98">
        <f>COUNTIF($C$8:$AU$8,"Lương")</f>
        <v>0</v>
      </c>
      <c r="BW8" s="98">
        <f>COUNTIF($C$8:$AU$8,"Tâm")</f>
        <v>0</v>
      </c>
      <c r="BX8" s="98">
        <f>COUNTIF($C$8:$AU$8,"Ddung")</f>
        <v>0</v>
      </c>
      <c r="BY8" s="98">
        <f>COUNTIF($C$8:$AU$8,"HàT")</f>
        <v>0</v>
      </c>
      <c r="BZ8">
        <f t="shared" si="0"/>
        <v>15</v>
      </c>
      <c r="CA8" s="41" t="s">
        <v>59</v>
      </c>
      <c r="CB8" s="41">
        <v>10</v>
      </c>
      <c r="CC8" s="77">
        <v>2</v>
      </c>
      <c r="CD8" s="41"/>
      <c r="CE8" s="41">
        <v>2</v>
      </c>
      <c r="CF8" s="41">
        <v>1</v>
      </c>
      <c r="CG8" s="41">
        <v>2</v>
      </c>
      <c r="CH8" s="41">
        <v>3</v>
      </c>
      <c r="CI8" s="41" t="str">
        <f>IF(COUNTIF(AX6:AX10,"Thủy")&lt;&gt;4,"S","")</f>
        <v>S</v>
      </c>
      <c r="CJ8" s="41" t="str">
        <f>IF(COUNTIF(AX12:AX16,"thủy")&lt;&gt;0,"S","")</f>
        <v/>
      </c>
      <c r="CK8" s="41"/>
      <c r="CL8" s="41"/>
      <c r="CM8" s="41"/>
      <c r="CN8" s="41"/>
    </row>
    <row r="9" spans="1:92" ht="17.100000000000001" customHeight="1">
      <c r="A9" s="314"/>
      <c r="B9" s="21">
        <v>4</v>
      </c>
      <c r="C9" s="6" t="s">
        <v>37</v>
      </c>
      <c r="D9" s="138"/>
      <c r="E9" s="7" t="s">
        <v>67</v>
      </c>
      <c r="F9" s="6" t="s">
        <v>30</v>
      </c>
      <c r="G9" s="138"/>
      <c r="H9" s="7" t="s">
        <v>58</v>
      </c>
      <c r="I9" s="6" t="s">
        <v>33</v>
      </c>
      <c r="J9" s="138"/>
      <c r="K9" s="8" t="s">
        <v>61</v>
      </c>
      <c r="L9" s="6" t="s">
        <v>30</v>
      </c>
      <c r="M9" s="138"/>
      <c r="N9" s="7" t="s">
        <v>59</v>
      </c>
      <c r="O9" s="176" t="s">
        <v>37</v>
      </c>
      <c r="P9" s="138"/>
      <c r="Q9" s="7" t="s">
        <v>57</v>
      </c>
      <c r="R9" s="6" t="s">
        <v>35</v>
      </c>
      <c r="S9" s="138"/>
      <c r="T9" s="8" t="s">
        <v>64</v>
      </c>
      <c r="U9" s="6" t="s">
        <v>37</v>
      </c>
      <c r="V9" s="138"/>
      <c r="W9" s="7" t="s">
        <v>68</v>
      </c>
      <c r="X9" s="6" t="s">
        <v>39</v>
      </c>
      <c r="Y9" s="138"/>
      <c r="Z9" s="7" t="s">
        <v>66</v>
      </c>
      <c r="AA9" s="6" t="s">
        <v>34</v>
      </c>
      <c r="AB9" s="138"/>
      <c r="AC9" s="7" t="s">
        <v>65</v>
      </c>
      <c r="AD9" s="6" t="s">
        <v>37</v>
      </c>
      <c r="AE9" s="138"/>
      <c r="AF9" s="9" t="s">
        <v>74</v>
      </c>
      <c r="AG9" s="206" t="s">
        <v>38</v>
      </c>
      <c r="AH9" s="140"/>
      <c r="AI9" s="7" t="s">
        <v>70</v>
      </c>
      <c r="AJ9" s="6" t="s">
        <v>30</v>
      </c>
      <c r="AK9" s="138"/>
      <c r="AL9" s="7" t="s">
        <v>56</v>
      </c>
      <c r="AM9" s="203" t="s">
        <v>38</v>
      </c>
      <c r="AN9" s="138"/>
      <c r="AO9" s="7" t="s">
        <v>114</v>
      </c>
      <c r="AP9" s="6" t="s">
        <v>30</v>
      </c>
      <c r="AQ9" s="138"/>
      <c r="AR9" s="8" t="s">
        <v>69</v>
      </c>
      <c r="AS9" s="6" t="s">
        <v>30</v>
      </c>
      <c r="AT9" s="138"/>
      <c r="AU9" s="7" t="s">
        <v>77</v>
      </c>
      <c r="AV9" s="98">
        <f>COUNTIF($C$9:$AU$9,"Hương")</f>
        <v>1</v>
      </c>
      <c r="AW9" s="98">
        <f>COUNTIF($C$9:$AU$9,"Lân")</f>
        <v>1</v>
      </c>
      <c r="AX9" s="98">
        <f>COUNTIF($C$9:$AU$9,"Thủy")</f>
        <v>1</v>
      </c>
      <c r="AY9" s="98">
        <f>COUNTIF($C$9:$AU$9,"Trang")</f>
        <v>1</v>
      </c>
      <c r="AZ9" s="98">
        <f>COUNTIF($C$9:$AU$9,"Hà")</f>
        <v>1</v>
      </c>
      <c r="BA9" s="98">
        <f>COUNTIF($C$9:$AU$9,"My")</f>
        <v>1</v>
      </c>
      <c r="BB9" s="98">
        <f>COUNTIF($C$9:$AU$9,"Tám")</f>
        <v>0</v>
      </c>
      <c r="BC9" s="98">
        <f>COUNTIF($C$9:$AU$9,"Mến")</f>
        <v>1</v>
      </c>
      <c r="BD9" s="98">
        <f>COUNTIF($C$9:$AU$9,"Thiệp")</f>
        <v>1</v>
      </c>
      <c r="BE9" s="98">
        <f>COUNTIF($C$9:$AU$9,"TrangH")</f>
        <v>0</v>
      </c>
      <c r="BF9" s="98">
        <f>COUNTIF($C$9:$AU$9,"ThủyL")</f>
        <v>0</v>
      </c>
      <c r="BG9" s="98">
        <f>COUNTIF($C$9:$AU$9,"Sơn")</f>
        <v>0</v>
      </c>
      <c r="BH9" s="98">
        <f>COUNTIF($C$9:$AU$9,"Ngà")</f>
        <v>0</v>
      </c>
      <c r="BI9" s="98">
        <f>COUNTIF($C$9:$AU$9,"Dung")</f>
        <v>1</v>
      </c>
      <c r="BJ9" s="98">
        <f>COUNTIF($C$9:$AU$9,"Hiền")</f>
        <v>1</v>
      </c>
      <c r="BK9" s="98">
        <f>COUNTIF($C$9:$AU$9,"Thúy")</f>
        <v>1</v>
      </c>
      <c r="BL9" s="98">
        <f>COUNTIF($C$9:$AU$9,"Ngọc")</f>
        <v>1</v>
      </c>
      <c r="BM9" s="98">
        <f>COUNTIF($C$9:$AU$9,"Hoa")</f>
        <v>0</v>
      </c>
      <c r="BN9" s="98">
        <f>COUNTIF($C$9:$AU$9,"Thơm")</f>
        <v>0</v>
      </c>
      <c r="BO9" s="197">
        <f>COUNTIF($C$9:$AU$9,"Phương")</f>
        <v>1</v>
      </c>
      <c r="BP9" s="197">
        <f>COUNTIF($C$9:$AU$9,"Hiếu")</f>
        <v>0</v>
      </c>
      <c r="BQ9" s="197">
        <f>COUNTIF($C$9:$AU$9,"Quỳnh")</f>
        <v>0</v>
      </c>
      <c r="BR9" s="197">
        <f>COUNTIF($C$9:$AU$9,"Oanh")</f>
        <v>0</v>
      </c>
      <c r="BS9" s="197">
        <f>COUNTIF($C$9:$AU$9,"P.Hiền")</f>
        <v>1</v>
      </c>
      <c r="BT9" s="98">
        <f>COUNTIF($C$9:$AU$9,"Huê")</f>
        <v>1</v>
      </c>
      <c r="BU9" s="98">
        <f>COUNTIF($C$9:$AU$9,"Tú")</f>
        <v>0</v>
      </c>
      <c r="BV9" s="98">
        <f>COUNTIF($C$9:$AU$9,"Lương")</f>
        <v>0</v>
      </c>
      <c r="BW9" s="98">
        <f>COUNTIF($C$9:$AU$9,"Tâm")</f>
        <v>0</v>
      </c>
      <c r="BX9" s="98">
        <f>COUNTIF($C$9:$AU$9,"Ddung")</f>
        <v>0</v>
      </c>
      <c r="BY9" s="98">
        <f>COUNTIF($C$9:$AU$9,"hàT")</f>
        <v>0</v>
      </c>
      <c r="BZ9">
        <f t="shared" si="0"/>
        <v>15</v>
      </c>
      <c r="CA9" s="41" t="s">
        <v>56</v>
      </c>
      <c r="CB9" s="41">
        <v>14</v>
      </c>
      <c r="CC9" s="77">
        <v>2</v>
      </c>
      <c r="CD9" s="41">
        <v>3</v>
      </c>
      <c r="CE9" s="41">
        <v>2</v>
      </c>
      <c r="CF9" s="41">
        <v>3</v>
      </c>
      <c r="CG9" s="41">
        <v>2</v>
      </c>
      <c r="CH9" s="41">
        <v>2</v>
      </c>
      <c r="CI9" s="41" t="str">
        <f>IF(COUNTIF(AZ6:AZ10,"hà")&lt;&gt;4,"S","")</f>
        <v>S</v>
      </c>
      <c r="CJ9" s="41" t="str">
        <f>IF(COUNTIF(AZ12:AZ16,"Hà")&lt;&gt;3,"S","")</f>
        <v>S</v>
      </c>
      <c r="CK9" s="41"/>
      <c r="CL9" s="41"/>
      <c r="CM9" s="41"/>
      <c r="CN9" s="41"/>
    </row>
    <row r="10" spans="1:92" ht="17.100000000000001" customHeight="1">
      <c r="A10" s="314"/>
      <c r="B10" s="22">
        <v>5</v>
      </c>
      <c r="C10" s="24" t="s">
        <v>44</v>
      </c>
      <c r="D10" s="141"/>
      <c r="E10" s="25"/>
      <c r="F10" s="24" t="s">
        <v>44</v>
      </c>
      <c r="G10" s="141"/>
      <c r="H10" s="25"/>
      <c r="I10" s="24" t="s">
        <v>44</v>
      </c>
      <c r="J10" s="141"/>
      <c r="K10" s="25"/>
      <c r="L10" s="24" t="s">
        <v>44</v>
      </c>
      <c r="M10" s="141"/>
      <c r="N10" s="25"/>
      <c r="O10" s="24" t="s">
        <v>44</v>
      </c>
      <c r="P10" s="141"/>
      <c r="Q10" s="25"/>
      <c r="R10" s="24" t="s">
        <v>44</v>
      </c>
      <c r="S10" s="141"/>
      <c r="T10" s="25"/>
      <c r="U10" s="24" t="s">
        <v>44</v>
      </c>
      <c r="V10" s="141"/>
      <c r="W10" s="27"/>
      <c r="X10" s="24" t="s">
        <v>44</v>
      </c>
      <c r="Y10" s="141"/>
      <c r="Z10" s="25"/>
      <c r="AA10" s="24" t="s">
        <v>44</v>
      </c>
      <c r="AB10" s="141"/>
      <c r="AC10" s="25"/>
      <c r="AD10" s="24" t="s">
        <v>44</v>
      </c>
      <c r="AE10" s="141"/>
      <c r="AF10" s="25"/>
      <c r="AG10" s="24" t="s">
        <v>44</v>
      </c>
      <c r="AH10" s="141"/>
      <c r="AI10" s="25"/>
      <c r="AJ10" s="24" t="s">
        <v>44</v>
      </c>
      <c r="AK10" s="141"/>
      <c r="AL10" s="26"/>
      <c r="AM10" s="24" t="s">
        <v>44</v>
      </c>
      <c r="AN10" s="141"/>
      <c r="AO10" s="25"/>
      <c r="AP10" s="24" t="s">
        <v>44</v>
      </c>
      <c r="AQ10" s="141"/>
      <c r="AR10" s="25"/>
      <c r="AS10" s="133" t="s">
        <v>44</v>
      </c>
      <c r="AT10" s="156"/>
      <c r="AU10" s="135"/>
      <c r="AV10" s="100">
        <f>COUNTIF($C$10:$AU$10,"Hương")</f>
        <v>0</v>
      </c>
      <c r="AW10" s="100">
        <f>COUNTIF($C$10:$AU$10,"lân")</f>
        <v>0</v>
      </c>
      <c r="AX10" s="100">
        <f>COUNTIF($C$10:$AU$10,"thủy")</f>
        <v>0</v>
      </c>
      <c r="AY10" s="100">
        <f>COUNTIF($C$10:$AU$10,"Trang")</f>
        <v>0</v>
      </c>
      <c r="AZ10" s="100">
        <f>COUNTIF($C$10:$AU$10,"Hà")</f>
        <v>0</v>
      </c>
      <c r="BA10" s="100">
        <f>COUNTIF($C$10:$AU$10,"My")</f>
        <v>0</v>
      </c>
      <c r="BB10" s="100">
        <f>COUNTIF($C$10:$AU$10,"tám")</f>
        <v>0</v>
      </c>
      <c r="BC10" s="100">
        <f>COUNTIF($C$10:$AU$10,"Mến")</f>
        <v>0</v>
      </c>
      <c r="BD10" s="100">
        <f>COUNTIF($C$10:$AU$10,"Thiệp")</f>
        <v>0</v>
      </c>
      <c r="BE10" s="100">
        <f>COUNTIF($C$10:$AU$10,"TrangH")</f>
        <v>0</v>
      </c>
      <c r="BF10" s="100">
        <f>COUNTIF($C$10:$AU$10,"ThủyL")</f>
        <v>0</v>
      </c>
      <c r="BG10" s="100">
        <f>COUNTIF($C$10:$AU$10,"Sơn")</f>
        <v>0</v>
      </c>
      <c r="BH10" s="100">
        <f>COUNTIF($C$10:$AU$10,"Ngà")</f>
        <v>0</v>
      </c>
      <c r="BI10" s="100">
        <f>COUNTIF($C$10:$AU$10,"Dung")</f>
        <v>0</v>
      </c>
      <c r="BJ10" s="100">
        <f>COUNTIF($C$10:$AU$10,"Hiền")</f>
        <v>0</v>
      </c>
      <c r="BK10" s="100">
        <f>COUNTIF($C$10:$AU$10,"Thúy")</f>
        <v>0</v>
      </c>
      <c r="BL10" s="100">
        <f>COUNTIF($C$10:$AU$10,"Ngọc")</f>
        <v>0</v>
      </c>
      <c r="BM10" s="100">
        <f>COUNTIF($C$10:$AU$10,"Hoa")</f>
        <v>0</v>
      </c>
      <c r="BN10" s="100">
        <f>COUNTIF($C$10:$AU$10,"Thơm")</f>
        <v>0</v>
      </c>
      <c r="BO10" s="198">
        <f>COUNTIF($C$10:$AU$10,"Phương")</f>
        <v>0</v>
      </c>
      <c r="BP10" s="198">
        <f>COUNTIF($C$10:$AU$10,"Hiếu")</f>
        <v>0</v>
      </c>
      <c r="BQ10" s="198">
        <f>COUNTIF($C$10:$AU$10,"Quỳnh")</f>
        <v>0</v>
      </c>
      <c r="BR10" s="198">
        <f>COUNTIF($C$10:$AU$10,"Oanh")</f>
        <v>0</v>
      </c>
      <c r="BS10" s="198">
        <f>COUNTIF($C$10:$AU$10,"P.Hiền")</f>
        <v>0</v>
      </c>
      <c r="BT10" s="100">
        <f>COUNTIF($C$10:$AU$10,"Huê")</f>
        <v>0</v>
      </c>
      <c r="BU10" s="100">
        <f>COUNTIF($C$10:$AU$10,"Tú")</f>
        <v>0</v>
      </c>
      <c r="BV10" s="100">
        <f>COUNTIF($C$10:$AU$10,"Lương")</f>
        <v>0</v>
      </c>
      <c r="BW10" s="100">
        <f>COUNTIF($C$10:$AU$10,"Tâm")</f>
        <v>0</v>
      </c>
      <c r="BX10" s="100">
        <f>COUNTIF($C$10:$AU$10,"DDung")</f>
        <v>0</v>
      </c>
      <c r="BY10" s="100">
        <f>COUNTIF($C$10:$AU$10,"HàT")</f>
        <v>0</v>
      </c>
      <c r="BZ10">
        <f t="shared" si="0"/>
        <v>0</v>
      </c>
      <c r="CA10" s="41" t="s">
        <v>152</v>
      </c>
      <c r="CB10" s="41">
        <v>4</v>
      </c>
      <c r="CC10" s="77"/>
      <c r="CD10" s="41">
        <v>1</v>
      </c>
      <c r="CE10" s="41"/>
      <c r="CF10" s="41">
        <v>1</v>
      </c>
      <c r="CG10" s="41">
        <v>2</v>
      </c>
      <c r="CH10" s="41"/>
      <c r="CI10" s="41" t="str">
        <f>IF(COUNTIF(BY6:BY10,"hàT")&lt;&gt;0,"S","")</f>
        <v/>
      </c>
      <c r="CJ10" s="41" t="str">
        <f>IF(COUNTIF(BY12:BY16,"HàT")&lt;&gt;1,"S","")</f>
        <v>S</v>
      </c>
      <c r="CK10" s="41"/>
      <c r="CL10" s="41"/>
      <c r="CM10" s="41"/>
      <c r="CN10" s="41"/>
    </row>
    <row r="11" spans="1:92" ht="17.100000000000001" customHeight="1">
      <c r="A11" s="217"/>
      <c r="B11" s="221"/>
      <c r="C11" s="222"/>
      <c r="D11" s="190"/>
      <c r="E11" s="223"/>
      <c r="F11" s="222"/>
      <c r="G11" s="190"/>
      <c r="H11" s="223"/>
      <c r="I11" s="223"/>
      <c r="J11" s="190"/>
      <c r="K11" s="223"/>
      <c r="L11" s="222"/>
      <c r="M11" s="190"/>
      <c r="N11" s="223"/>
      <c r="O11" s="222"/>
      <c r="P11" s="190"/>
      <c r="Q11" s="223"/>
      <c r="R11" s="223"/>
      <c r="S11" s="190"/>
      <c r="T11" s="223"/>
      <c r="U11" s="222"/>
      <c r="V11" s="190"/>
      <c r="W11" s="191"/>
      <c r="X11" s="222"/>
      <c r="Y11" s="190"/>
      <c r="Z11" s="223"/>
      <c r="AA11" s="222"/>
      <c r="AB11" s="190"/>
      <c r="AC11" s="223"/>
      <c r="AD11" s="223"/>
      <c r="AE11" s="190"/>
      <c r="AF11" s="223"/>
      <c r="AG11" s="222"/>
      <c r="AH11" s="190"/>
      <c r="AI11" s="223"/>
      <c r="AJ11" s="222"/>
      <c r="AK11" s="190"/>
      <c r="AL11" s="224"/>
      <c r="AM11" s="222"/>
      <c r="AN11" s="190"/>
      <c r="AO11" s="223"/>
      <c r="AP11" s="223"/>
      <c r="AQ11" s="190"/>
      <c r="AR11" s="223"/>
      <c r="AS11" s="222"/>
      <c r="AT11" s="190"/>
      <c r="AU11" s="191"/>
      <c r="AV11" s="248">
        <f>SUM(AV6:AV10)</f>
        <v>2</v>
      </c>
      <c r="AW11" s="248">
        <f t="shared" ref="AW11:BY11" si="1">SUM(AW6:AW10)</f>
        <v>3</v>
      </c>
      <c r="AX11" s="248">
        <f t="shared" si="1"/>
        <v>2</v>
      </c>
      <c r="AY11" s="248">
        <f t="shared" si="1"/>
        <v>2</v>
      </c>
      <c r="AZ11" s="248">
        <f t="shared" si="1"/>
        <v>3</v>
      </c>
      <c r="BA11" s="248">
        <f t="shared" si="1"/>
        <v>2</v>
      </c>
      <c r="BB11" s="248">
        <f t="shared" si="1"/>
        <v>0</v>
      </c>
      <c r="BC11" s="248">
        <f t="shared" si="1"/>
        <v>3</v>
      </c>
      <c r="BD11" s="248">
        <f t="shared" si="1"/>
        <v>3</v>
      </c>
      <c r="BE11" s="248">
        <f t="shared" si="1"/>
        <v>0</v>
      </c>
      <c r="BF11" s="248">
        <f t="shared" si="1"/>
        <v>0</v>
      </c>
      <c r="BG11" s="248">
        <f t="shared" si="1"/>
        <v>0</v>
      </c>
      <c r="BH11" s="248">
        <f t="shared" si="1"/>
        <v>2</v>
      </c>
      <c r="BI11" s="248">
        <f t="shared" si="1"/>
        <v>2</v>
      </c>
      <c r="BJ11" s="248">
        <f t="shared" si="1"/>
        <v>2</v>
      </c>
      <c r="BK11" s="248">
        <f t="shared" si="1"/>
        <v>2</v>
      </c>
      <c r="BL11" s="248">
        <f t="shared" si="1"/>
        <v>2</v>
      </c>
      <c r="BM11" s="248">
        <f t="shared" si="1"/>
        <v>0</v>
      </c>
      <c r="BN11" s="248">
        <f t="shared" si="1"/>
        <v>2</v>
      </c>
      <c r="BO11" s="248">
        <f t="shared" si="1"/>
        <v>2</v>
      </c>
      <c r="BP11" s="248">
        <f t="shared" si="1"/>
        <v>2</v>
      </c>
      <c r="BQ11" s="248">
        <f t="shared" si="1"/>
        <v>1</v>
      </c>
      <c r="BR11" s="248">
        <f t="shared" si="1"/>
        <v>1</v>
      </c>
      <c r="BS11" s="248">
        <f t="shared" si="1"/>
        <v>2</v>
      </c>
      <c r="BT11" s="248">
        <f t="shared" si="1"/>
        <v>3</v>
      </c>
      <c r="BU11" s="248">
        <f t="shared" si="1"/>
        <v>0</v>
      </c>
      <c r="BV11" s="248">
        <f t="shared" si="1"/>
        <v>1</v>
      </c>
      <c r="BW11" s="248">
        <f t="shared" si="1"/>
        <v>0</v>
      </c>
      <c r="BX11" s="248">
        <f t="shared" si="1"/>
        <v>0</v>
      </c>
      <c r="BY11" s="248">
        <f t="shared" si="1"/>
        <v>1</v>
      </c>
      <c r="CA11" s="41"/>
      <c r="CB11" s="41"/>
      <c r="CC11" s="77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</row>
    <row r="12" spans="1:92" ht="17.100000000000001" customHeight="1">
      <c r="A12" s="313">
        <v>3</v>
      </c>
      <c r="B12" s="20">
        <v>1</v>
      </c>
      <c r="C12" s="4" t="s">
        <v>31</v>
      </c>
      <c r="D12" s="137"/>
      <c r="E12" s="11" t="s">
        <v>113</v>
      </c>
      <c r="F12" s="4" t="s">
        <v>32</v>
      </c>
      <c r="G12" s="137"/>
      <c r="H12" s="11" t="s">
        <v>97</v>
      </c>
      <c r="I12" s="5" t="s">
        <v>37</v>
      </c>
      <c r="J12" s="137"/>
      <c r="K12" s="5" t="s">
        <v>76</v>
      </c>
      <c r="L12" s="4" t="s">
        <v>37</v>
      </c>
      <c r="M12" s="137"/>
      <c r="N12" s="11" t="s">
        <v>73</v>
      </c>
      <c r="O12" s="4" t="s">
        <v>30</v>
      </c>
      <c r="P12" s="137"/>
      <c r="Q12" s="11" t="s">
        <v>69</v>
      </c>
      <c r="R12" s="5" t="s">
        <v>33</v>
      </c>
      <c r="S12" s="137"/>
      <c r="T12" s="5" t="s">
        <v>61</v>
      </c>
      <c r="U12" s="35" t="s">
        <v>42</v>
      </c>
      <c r="V12" s="143"/>
      <c r="W12" s="74" t="s">
        <v>60</v>
      </c>
      <c r="X12" s="4" t="s">
        <v>30</v>
      </c>
      <c r="Y12" s="137"/>
      <c r="Z12" s="11" t="s">
        <v>153</v>
      </c>
      <c r="AA12" s="213" t="s">
        <v>30</v>
      </c>
      <c r="AB12" s="144"/>
      <c r="AC12" s="11" t="s">
        <v>64</v>
      </c>
      <c r="AD12" s="5" t="s">
        <v>30</v>
      </c>
      <c r="AE12" s="137"/>
      <c r="AF12" s="5" t="s">
        <v>56</v>
      </c>
      <c r="AG12" s="4" t="s">
        <v>30</v>
      </c>
      <c r="AH12" s="137"/>
      <c r="AI12" s="11" t="s">
        <v>77</v>
      </c>
      <c r="AJ12" s="4" t="s">
        <v>37</v>
      </c>
      <c r="AK12" s="137"/>
      <c r="AL12" s="11" t="s">
        <v>81</v>
      </c>
      <c r="AM12" s="4" t="s">
        <v>41</v>
      </c>
      <c r="AN12" s="137"/>
      <c r="AO12" s="11" t="s">
        <v>156</v>
      </c>
      <c r="AP12" s="5" t="s">
        <v>37</v>
      </c>
      <c r="AQ12" s="137"/>
      <c r="AR12" s="5" t="s">
        <v>57</v>
      </c>
      <c r="AS12" s="4" t="s">
        <v>37</v>
      </c>
      <c r="AT12" s="137"/>
      <c r="AU12" s="11" t="s">
        <v>68</v>
      </c>
      <c r="AV12" s="99">
        <f>COUNTIF($C$12:$AU$12,"Hương")</f>
        <v>1</v>
      </c>
      <c r="AW12" s="99">
        <f>COUNTIF($C$12:$AU$12,"Lân")</f>
        <v>1</v>
      </c>
      <c r="AX12" s="99">
        <f>COUNTIF($C$12:$AU$12,"Thủy")</f>
        <v>0</v>
      </c>
      <c r="AY12" s="99">
        <f>COUNTIF($C$12:$AU$12,"Trang")</f>
        <v>0</v>
      </c>
      <c r="AZ12" s="99">
        <f>COUNTIF($C$12:$AU$12,"Hà")</f>
        <v>1</v>
      </c>
      <c r="BA12" s="99">
        <f>COUNTIF($C$12:$AU$12,"My")</f>
        <v>1</v>
      </c>
      <c r="BB12" s="99">
        <f>COUNTIF($C$12:$AU$12,"Tám")</f>
        <v>0</v>
      </c>
      <c r="BC12" s="99">
        <f>COUNTIF($C$12:$AU$12,"Mến")</f>
        <v>0</v>
      </c>
      <c r="BD12" s="99">
        <f>COUNTIF($C$12:$AU$12,"Thiệp")</f>
        <v>1</v>
      </c>
      <c r="BE12" s="99">
        <f>COUNTIF($C$12:$AU$12,"TrangH")</f>
        <v>1</v>
      </c>
      <c r="BF12" s="99">
        <f>COUNTIF($C$12:$AU$12,"ThủyL")</f>
        <v>1</v>
      </c>
      <c r="BG12" s="99">
        <f>COUNTIF($C$12:$AU$12,"sơn")</f>
        <v>0</v>
      </c>
      <c r="BH12" s="99">
        <f>COUNTIF($C$12:$AU$12,"Ngà")</f>
        <v>1</v>
      </c>
      <c r="BI12" s="99">
        <f>COUNTIF($C$12:$AU$12,"Dung")</f>
        <v>1</v>
      </c>
      <c r="BJ12" s="99">
        <f>COUNTIF($C$12:$AU$12,"Hiền")</f>
        <v>1</v>
      </c>
      <c r="BK12" s="99">
        <f>COUNTIF($C$12:$AU$12,"Thúy")</f>
        <v>0</v>
      </c>
      <c r="BL12" s="99">
        <f>COUNTIF($C$12:$AU$12,"Ngọc")</f>
        <v>0</v>
      </c>
      <c r="BM12" s="99">
        <f>COUNTIF($C$12:$AU$12,"Hoa")</f>
        <v>1</v>
      </c>
      <c r="BN12" s="99">
        <f>COUNTIF($C$12:$AU$12,"Thơm")</f>
        <v>1</v>
      </c>
      <c r="BO12" s="99">
        <f>COUNTIF($C$12:$AU$12,"Phương")</f>
        <v>0</v>
      </c>
      <c r="BP12" s="99">
        <f>COUNTIF($C$12:$AU$12,"Hiếu")</f>
        <v>0</v>
      </c>
      <c r="BQ12" s="99">
        <f>COUNTIF($C$12:$AU$12,"Quỳnh")</f>
        <v>0</v>
      </c>
      <c r="BR12" s="99">
        <f>COUNTIF($C$12:$AU$12,"Oanh")</f>
        <v>0</v>
      </c>
      <c r="BS12" s="99">
        <f>COUNTIF($C$12:$AU$12,"P.Hiền")</f>
        <v>0</v>
      </c>
      <c r="BT12" s="99">
        <f>COUNTIF($C$12:$AU$12,"Huê")</f>
        <v>0</v>
      </c>
      <c r="BU12" s="99">
        <f>COUNTIF($C$12:$AU$12,"Tú")</f>
        <v>1</v>
      </c>
      <c r="BV12" s="99">
        <f>COUNTIF($C$12:$AU$12,"Lương")</f>
        <v>1</v>
      </c>
      <c r="BW12" s="99">
        <f>COUNTIF($C$12:$AU$12,"Tâm")</f>
        <v>0</v>
      </c>
      <c r="BX12" s="99">
        <f>COUNTIF($C$12:$AU$12,"DDung")</f>
        <v>0</v>
      </c>
      <c r="BY12" s="99">
        <f>COUNTIF($C$12:$AU$12,"HàT")</f>
        <v>1</v>
      </c>
      <c r="BZ12">
        <f t="shared" si="0"/>
        <v>15</v>
      </c>
      <c r="CA12" s="41" t="s">
        <v>77</v>
      </c>
      <c r="CB12" s="41">
        <v>8</v>
      </c>
      <c r="CC12" s="77">
        <v>2</v>
      </c>
      <c r="CD12" s="41">
        <v>2</v>
      </c>
      <c r="CE12" s="41">
        <v>1</v>
      </c>
      <c r="CF12" s="41">
        <v>1</v>
      </c>
      <c r="CG12" s="41">
        <v>2</v>
      </c>
      <c r="CH12" s="41"/>
      <c r="CI12" s="41" t="str">
        <f>IF(COUNTIF(BA6:BA10,"My")&lt;&gt;4,"S","")</f>
        <v>S</v>
      </c>
      <c r="CJ12" s="41" t="str">
        <f>IF(COUNTIF(BA12:BA16,"My")&lt;&gt;2,"S","")</f>
        <v>S</v>
      </c>
      <c r="CK12" s="41"/>
      <c r="CL12" s="41"/>
      <c r="CM12" s="41"/>
      <c r="CN12" s="41"/>
    </row>
    <row r="13" spans="1:92" ht="17.100000000000001" customHeight="1">
      <c r="A13" s="314"/>
      <c r="B13" s="21">
        <v>2</v>
      </c>
      <c r="C13" s="6" t="s">
        <v>38</v>
      </c>
      <c r="D13" s="138"/>
      <c r="E13" s="7" t="s">
        <v>71</v>
      </c>
      <c r="F13" s="6" t="s">
        <v>31</v>
      </c>
      <c r="G13" s="138"/>
      <c r="H13" s="7" t="s">
        <v>113</v>
      </c>
      <c r="I13" s="8" t="s">
        <v>37</v>
      </c>
      <c r="J13" s="138"/>
      <c r="K13" s="8" t="s">
        <v>76</v>
      </c>
      <c r="L13" s="6" t="s">
        <v>37</v>
      </c>
      <c r="M13" s="138"/>
      <c r="N13" s="7" t="s">
        <v>73</v>
      </c>
      <c r="O13" s="6" t="s">
        <v>33</v>
      </c>
      <c r="P13" s="138"/>
      <c r="Q13" s="7" t="s">
        <v>61</v>
      </c>
      <c r="R13" s="8" t="s">
        <v>41</v>
      </c>
      <c r="S13" s="138"/>
      <c r="T13" s="8" t="s">
        <v>156</v>
      </c>
      <c r="U13" s="6" t="s">
        <v>35</v>
      </c>
      <c r="V13" s="138"/>
      <c r="W13" s="7" t="s">
        <v>64</v>
      </c>
      <c r="X13" s="6" t="s">
        <v>40</v>
      </c>
      <c r="Y13" s="138"/>
      <c r="Z13" s="7" t="s">
        <v>67</v>
      </c>
      <c r="AA13" s="6" t="s">
        <v>38</v>
      </c>
      <c r="AB13" s="138"/>
      <c r="AC13" s="7" t="s">
        <v>114</v>
      </c>
      <c r="AD13" s="199" t="s">
        <v>42</v>
      </c>
      <c r="AE13" s="138"/>
      <c r="AF13" s="8" t="s">
        <v>60</v>
      </c>
      <c r="AG13" s="6" t="s">
        <v>38</v>
      </c>
      <c r="AH13" s="138"/>
      <c r="AI13" s="7" t="s">
        <v>70</v>
      </c>
      <c r="AJ13" s="6" t="s">
        <v>37</v>
      </c>
      <c r="AK13" s="138"/>
      <c r="AL13" s="7" t="s">
        <v>81</v>
      </c>
      <c r="AM13" s="6" t="s">
        <v>39</v>
      </c>
      <c r="AN13" s="138"/>
      <c r="AO13" s="7" t="s">
        <v>66</v>
      </c>
      <c r="AP13" s="8" t="s">
        <v>37</v>
      </c>
      <c r="AQ13" s="138"/>
      <c r="AR13" s="8" t="s">
        <v>57</v>
      </c>
      <c r="AS13" s="6" t="s">
        <v>37</v>
      </c>
      <c r="AT13" s="138"/>
      <c r="AU13" s="7" t="s">
        <v>68</v>
      </c>
      <c r="AV13" s="98">
        <f>COUNTIF($C$13:$AU$13,"Hương")</f>
        <v>0</v>
      </c>
      <c r="AW13" s="98">
        <f>COUNTIF($C$13:$AU$13,"Lân")</f>
        <v>1</v>
      </c>
      <c r="AX13" s="98">
        <f>COUNTIF($C$13:$AU$13,"Thủy")</f>
        <v>0</v>
      </c>
      <c r="AY13" s="98">
        <f>COUNTIF($C$13:$AU$13,"Trang")</f>
        <v>0</v>
      </c>
      <c r="AZ13" s="98">
        <f>COUNTIF($C$13:$AU$13,"Hà")</f>
        <v>0</v>
      </c>
      <c r="BA13" s="98">
        <f>COUNTIF($C$13:$AU$13,"My")</f>
        <v>0</v>
      </c>
      <c r="BB13" s="98">
        <f>COUNTIF($C$13:$AU$13,"Tám")</f>
        <v>0</v>
      </c>
      <c r="BC13" s="98">
        <f>COUNTIF($C$13:$AU$13,"Mến")</f>
        <v>0</v>
      </c>
      <c r="BD13" s="98">
        <f>COUNTIF($C$13:$AU$13,"Thiệp")</f>
        <v>1</v>
      </c>
      <c r="BE13" s="98">
        <f>COUNTIF($C$13:$AU$13,"TrangH")</f>
        <v>0</v>
      </c>
      <c r="BF13" s="98">
        <f>COUNTIF($C$13:$AU$13,"thủyL")</f>
        <v>1</v>
      </c>
      <c r="BG13" s="98">
        <f>COUNTIF($C$13:$AU$13,"Sơn")</f>
        <v>0</v>
      </c>
      <c r="BH13" s="98">
        <f>COUNTIF($C$13:$AU$13,"Ngà")</f>
        <v>1</v>
      </c>
      <c r="BI13" s="98">
        <f>COUNTIF($C$13:$AU$13,"Dung")</f>
        <v>1</v>
      </c>
      <c r="BJ13" s="98">
        <f>COUNTIF($C$13:$AU$13,"Hiền")</f>
        <v>1</v>
      </c>
      <c r="BK13" s="98">
        <f>COUNTIF($C$13:$AU$13,"Thúy")</f>
        <v>1</v>
      </c>
      <c r="BL13" s="98">
        <f>COUNTIF($C$13:$AU$13,"Ngọc")</f>
        <v>0</v>
      </c>
      <c r="BM13" s="98">
        <f>COUNTIF($C$13:$AU$13,"Hoa")</f>
        <v>1</v>
      </c>
      <c r="BN13" s="98">
        <f>COUNTIF($C$13:$AU$13,"Thơm")</f>
        <v>1</v>
      </c>
      <c r="BO13" s="98">
        <f>COUNTIF($C$13:$AU$13,"Phương")</f>
        <v>1</v>
      </c>
      <c r="BP13" s="98">
        <f>COUNTIF($C$13:$AU$13,"Hiếu")</f>
        <v>1</v>
      </c>
      <c r="BQ13" s="98">
        <f>COUNTIF($C$13:$AU$13,"Quỳnh")</f>
        <v>0</v>
      </c>
      <c r="BR13" s="98">
        <f>COUNTIF($C$13:$AU$13,"Oanh")</f>
        <v>0</v>
      </c>
      <c r="BS13" s="98">
        <f>COUNTIF($C$13:$AU$13,"P.Hiền")</f>
        <v>1</v>
      </c>
      <c r="BT13" s="98">
        <f>COUNTIF($C$13:$AU$13,"Huê")</f>
        <v>1</v>
      </c>
      <c r="BU13" s="98">
        <f>COUNTIF($C$13:$AU$13,"Tú")</f>
        <v>1</v>
      </c>
      <c r="BV13" s="98">
        <f>COUNTIF($C$13:$AU$13,"Lương")</f>
        <v>1</v>
      </c>
      <c r="BW13" s="98">
        <f>COUNTIF($C$13:$AU$13,"Tâm")</f>
        <v>0</v>
      </c>
      <c r="BX13" s="98">
        <f>COUNTIF($C$13:$AU$13,"DDung")</f>
        <v>0</v>
      </c>
      <c r="BY13" s="98">
        <f>COUNTIF($C$13:$AU$13,"HàT")</f>
        <v>0</v>
      </c>
      <c r="BZ13">
        <f t="shared" si="0"/>
        <v>15</v>
      </c>
      <c r="CA13" s="41" t="s">
        <v>58</v>
      </c>
      <c r="CB13" s="41">
        <v>10</v>
      </c>
      <c r="CC13" s="77">
        <v>2</v>
      </c>
      <c r="CD13" s="41"/>
      <c r="CE13" s="41">
        <v>2</v>
      </c>
      <c r="CF13" s="41">
        <v>2</v>
      </c>
      <c r="CG13" s="41">
        <v>2</v>
      </c>
      <c r="CH13" s="41">
        <v>2</v>
      </c>
      <c r="CI13" s="41" t="str">
        <f>IF(COUNTIF(AY6:AY10,"trang")&lt;&gt;4,"S","")</f>
        <v>S</v>
      </c>
      <c r="CJ13" s="41"/>
      <c r="CK13" s="41"/>
      <c r="CL13" s="41"/>
      <c r="CM13" s="41"/>
      <c r="CN13" s="41"/>
    </row>
    <row r="14" spans="1:92" ht="17.100000000000001" customHeight="1">
      <c r="A14" s="314"/>
      <c r="B14" s="21">
        <v>3</v>
      </c>
      <c r="C14" s="6" t="s">
        <v>37</v>
      </c>
      <c r="D14" s="138"/>
      <c r="E14" s="7" t="s">
        <v>67</v>
      </c>
      <c r="F14" s="6" t="s">
        <v>40</v>
      </c>
      <c r="G14" s="138"/>
      <c r="H14" s="7" t="s">
        <v>57</v>
      </c>
      <c r="I14" s="13" t="s">
        <v>32</v>
      </c>
      <c r="J14" s="140"/>
      <c r="K14" s="13" t="s">
        <v>97</v>
      </c>
      <c r="L14" s="10" t="s">
        <v>38</v>
      </c>
      <c r="M14" s="140"/>
      <c r="N14" s="7" t="s">
        <v>62</v>
      </c>
      <c r="O14" s="6" t="s">
        <v>38</v>
      </c>
      <c r="P14" s="138"/>
      <c r="Q14" s="7" t="s">
        <v>71</v>
      </c>
      <c r="R14" s="8" t="s">
        <v>39</v>
      </c>
      <c r="S14" s="138"/>
      <c r="T14" s="8" t="s">
        <v>66</v>
      </c>
      <c r="U14" s="6" t="s">
        <v>41</v>
      </c>
      <c r="V14" s="138"/>
      <c r="W14" s="7" t="s">
        <v>156</v>
      </c>
      <c r="X14" s="6" t="s">
        <v>31</v>
      </c>
      <c r="Y14" s="138"/>
      <c r="Z14" s="7" t="s">
        <v>113</v>
      </c>
      <c r="AA14" s="6" t="s">
        <v>33</v>
      </c>
      <c r="AB14" s="138"/>
      <c r="AC14" s="7" t="s">
        <v>61</v>
      </c>
      <c r="AD14" s="8" t="s">
        <v>34</v>
      </c>
      <c r="AE14" s="138"/>
      <c r="AF14" s="8" t="s">
        <v>65</v>
      </c>
      <c r="AG14" s="10" t="s">
        <v>37</v>
      </c>
      <c r="AH14" s="140"/>
      <c r="AI14" s="7" t="s">
        <v>76</v>
      </c>
      <c r="AJ14" s="195" t="s">
        <v>30</v>
      </c>
      <c r="AK14" s="138"/>
      <c r="AL14" s="7" t="s">
        <v>56</v>
      </c>
      <c r="AM14" s="203" t="s">
        <v>30</v>
      </c>
      <c r="AN14" s="138"/>
      <c r="AO14" s="7" t="s">
        <v>64</v>
      </c>
      <c r="AP14" s="177" t="s">
        <v>30</v>
      </c>
      <c r="AQ14" s="138"/>
      <c r="AR14" s="8" t="s">
        <v>69</v>
      </c>
      <c r="AS14" s="6" t="s">
        <v>30</v>
      </c>
      <c r="AT14" s="138"/>
      <c r="AU14" s="7" t="s">
        <v>77</v>
      </c>
      <c r="AV14" s="98">
        <f>COUNTIF($C$14:$AU$14,"Hương")</f>
        <v>1</v>
      </c>
      <c r="AW14" s="98">
        <f>COUNTIF($C$14:$AU$14,"Lân")</f>
        <v>1</v>
      </c>
      <c r="AX14" s="98">
        <f>COUNTIF($C$14:$AU$14,"Thủy")</f>
        <v>0</v>
      </c>
      <c r="AY14" s="98">
        <f>COUNTIF($C$14:$AU$14,"Trang")</f>
        <v>0</v>
      </c>
      <c r="AZ14" s="98">
        <f>COUNTIF($C$14:$AU$14,"hà")</f>
        <v>1</v>
      </c>
      <c r="BA14" s="98">
        <f>COUNTIF($C$14:$AU$14,"My")</f>
        <v>1</v>
      </c>
      <c r="BB14" s="98">
        <f>COUNTIF($C$14:$AU$14,"Tám")</f>
        <v>0</v>
      </c>
      <c r="BC14" s="98">
        <f>COUNTIF($C$14:$AU$14,"Mến")</f>
        <v>1</v>
      </c>
      <c r="BD14" s="98">
        <f>COUNTIF($C$14:$AU$14,"Thiệp")</f>
        <v>1</v>
      </c>
      <c r="BE14" s="98">
        <f>COUNTIF($C$14:$AU$14,"TrangH")</f>
        <v>1</v>
      </c>
      <c r="BF14" s="98">
        <f>COUNTIF($C$14:$AU$14,"ThủyL")</f>
        <v>1</v>
      </c>
      <c r="BG14" s="98">
        <f>COUNTIF($C$14:$AU$14,"sơn")</f>
        <v>0</v>
      </c>
      <c r="BH14" s="98">
        <f>COUNTIF($C$14:$AU$14,"Ngà")</f>
        <v>1</v>
      </c>
      <c r="BI14" s="98">
        <f>COUNTIF($C$14:$AU$14,"Dung")</f>
        <v>0</v>
      </c>
      <c r="BJ14" s="98">
        <f>COUNTIF($C$14:$AU$14,"Hiền")</f>
        <v>1</v>
      </c>
      <c r="BK14" s="98">
        <f>COUNTIF($C$14:$AU$14,"Thúy")</f>
        <v>1</v>
      </c>
      <c r="BL14" s="98">
        <f>COUNTIF($C$14:$AU$14,"Ngọc")</f>
        <v>0</v>
      </c>
      <c r="BM14" s="98">
        <f>COUNTIF($C$14:$AU$14,"Hoa")</f>
        <v>0</v>
      </c>
      <c r="BN14" s="98">
        <f>COUNTIF($C$14:$AU$14,"Thơm")</f>
        <v>0</v>
      </c>
      <c r="BO14" s="98">
        <f>COUNTIF($C$14:$AU$14,"Phương")</f>
        <v>0</v>
      </c>
      <c r="BP14" s="98">
        <f>COUNTIF($C$14:$AU$14,"Hiếu")</f>
        <v>1</v>
      </c>
      <c r="BQ14" s="98">
        <f>COUNTIF($C$14:$AU$14,"Quỳnh")</f>
        <v>0</v>
      </c>
      <c r="BR14" s="98">
        <f>COUNTIF($C$14:$AU$14,"Oanh")</f>
        <v>1</v>
      </c>
      <c r="BS14" s="98">
        <f>COUNTIF($C$14:$AU$14,"P.Hiền")</f>
        <v>0</v>
      </c>
      <c r="BT14" s="98">
        <f>COUNTIF($C$14:$AU$14,"Huê")</f>
        <v>1</v>
      </c>
      <c r="BU14" s="98">
        <f>COUNTIF($C$14:$AU$14,"Tú")</f>
        <v>1</v>
      </c>
      <c r="BV14" s="98">
        <f>COUNTIF($C$14:$AU$14,"Lương")</f>
        <v>0</v>
      </c>
      <c r="BW14" s="98">
        <f>COUNTIF($C$14:$AU$14,"Tâm")</f>
        <v>0</v>
      </c>
      <c r="BX14" s="98">
        <f>COUNTIF($C$14:$AU$14,"Ddung")</f>
        <v>0</v>
      </c>
      <c r="BY14" s="98">
        <f>COUNTIF($C$14:$AU$14,"HàT")</f>
        <v>0</v>
      </c>
      <c r="BZ14">
        <f t="shared" si="0"/>
        <v>15</v>
      </c>
      <c r="CA14" s="41" t="s">
        <v>76</v>
      </c>
      <c r="CB14" s="41">
        <v>9</v>
      </c>
      <c r="CC14" s="77">
        <v>3</v>
      </c>
      <c r="CD14" s="41">
        <v>3</v>
      </c>
      <c r="CE14" s="41"/>
      <c r="CF14" s="41"/>
      <c r="CG14" s="41">
        <v>3</v>
      </c>
      <c r="CH14" s="41"/>
      <c r="CI14" s="41" t="str">
        <f>IF(COUNTIF(BI6:BI10,"Dung")&lt;&gt;5,"S","")</f>
        <v>S</v>
      </c>
      <c r="CJ14" s="41"/>
      <c r="CK14" s="41"/>
      <c r="CL14" s="41"/>
      <c r="CM14" s="41"/>
      <c r="CN14" s="41"/>
    </row>
    <row r="15" spans="1:92" ht="17.100000000000001" customHeight="1">
      <c r="A15" s="314"/>
      <c r="B15" s="21">
        <v>4</v>
      </c>
      <c r="C15" s="6" t="s">
        <v>37</v>
      </c>
      <c r="D15" s="138"/>
      <c r="E15" s="7" t="s">
        <v>67</v>
      </c>
      <c r="F15" s="6" t="s">
        <v>33</v>
      </c>
      <c r="G15" s="138"/>
      <c r="H15" s="7" t="s">
        <v>61</v>
      </c>
      <c r="I15" s="13" t="s">
        <v>39</v>
      </c>
      <c r="J15" s="140"/>
      <c r="K15" s="13" t="s">
        <v>66</v>
      </c>
      <c r="L15" s="10" t="s">
        <v>34</v>
      </c>
      <c r="M15" s="140"/>
      <c r="N15" s="7" t="s">
        <v>65</v>
      </c>
      <c r="O15" s="6" t="s">
        <v>35</v>
      </c>
      <c r="P15" s="138"/>
      <c r="Q15" s="7" t="s">
        <v>64</v>
      </c>
      <c r="R15" s="8" t="s">
        <v>30</v>
      </c>
      <c r="S15" s="138"/>
      <c r="T15" s="8" t="s">
        <v>56</v>
      </c>
      <c r="U15" s="6" t="s">
        <v>37</v>
      </c>
      <c r="V15" s="138"/>
      <c r="W15" s="7" t="s">
        <v>68</v>
      </c>
      <c r="X15" s="203" t="s">
        <v>38</v>
      </c>
      <c r="Y15" s="138"/>
      <c r="Z15" s="7" t="s">
        <v>62</v>
      </c>
      <c r="AA15" s="6" t="s">
        <v>37</v>
      </c>
      <c r="AB15" s="138"/>
      <c r="AC15" s="7" t="s">
        <v>73</v>
      </c>
      <c r="AD15" s="6" t="s">
        <v>40</v>
      </c>
      <c r="AE15" s="138"/>
      <c r="AF15" s="8" t="s">
        <v>57</v>
      </c>
      <c r="AG15" s="6" t="s">
        <v>37</v>
      </c>
      <c r="AH15" s="138"/>
      <c r="AI15" s="7" t="s">
        <v>76</v>
      </c>
      <c r="AJ15" s="194" t="s">
        <v>31</v>
      </c>
      <c r="AK15" s="138"/>
      <c r="AL15" s="7" t="s">
        <v>113</v>
      </c>
      <c r="AM15" s="6" t="s">
        <v>38</v>
      </c>
      <c r="AN15" s="138"/>
      <c r="AO15" s="7" t="s">
        <v>114</v>
      </c>
      <c r="AP15" s="177" t="s">
        <v>38</v>
      </c>
      <c r="AQ15" s="138"/>
      <c r="AR15" s="8" t="s">
        <v>79</v>
      </c>
      <c r="AS15" s="208" t="s">
        <v>38</v>
      </c>
      <c r="AT15" s="193"/>
      <c r="AU15" s="191" t="s">
        <v>70</v>
      </c>
      <c r="AV15" s="98">
        <f>COUNTIF($C$15:$AU$15,"Hương")</f>
        <v>0</v>
      </c>
      <c r="AW15" s="98">
        <f>COUNTIF($C$15:$AU$15,"Lân")</f>
        <v>1</v>
      </c>
      <c r="AX15" s="98">
        <f>COUNTIF($C$15:$AU$15,"Thủy")</f>
        <v>0</v>
      </c>
      <c r="AY15" s="98">
        <f>COUNTIF($C$15:$AU$15,"Trang")</f>
        <v>0</v>
      </c>
      <c r="AZ15" s="98">
        <f>COUNTIF($C$15:$AU$15,"hà")</f>
        <v>1</v>
      </c>
      <c r="BA15" s="98">
        <f>COUNTIF($C$15:$AU$15,"My")</f>
        <v>0</v>
      </c>
      <c r="BB15" s="98">
        <f>COUNTIF($C$15:$AU$15,"Tám")</f>
        <v>0</v>
      </c>
      <c r="BC15" s="98">
        <f>COUNTIF($C$15:$AU$15,"Mến")</f>
        <v>1</v>
      </c>
      <c r="BD15" s="98">
        <f>COUNTIF($C$15:$AU$15,"Thiệp")</f>
        <v>1</v>
      </c>
      <c r="BE15" s="98">
        <f>COUNTIF($C$15:$AU$15,"TrangH")</f>
        <v>0</v>
      </c>
      <c r="BF15" s="98">
        <f>COUNTIF($C$15:$AU$15,"ThủyL")</f>
        <v>1</v>
      </c>
      <c r="BG15" s="98">
        <f>COUNTIF($C$15:$AU$15,"sơn")</f>
        <v>0</v>
      </c>
      <c r="BH15" s="98">
        <f>COUNTIF($C$15:$AU$15,"ngà")</f>
        <v>1</v>
      </c>
      <c r="BI15" s="98">
        <f>COUNTIF($C$15:$AU$15,"dung")</f>
        <v>1</v>
      </c>
      <c r="BJ15" s="98">
        <f>COUNTIF($C$15:$AU$15,"Hiền")</f>
        <v>1</v>
      </c>
      <c r="BK15" s="98">
        <f>COUNTIF($C$15:$AU$15,"Thúy")</f>
        <v>1</v>
      </c>
      <c r="BL15" s="98">
        <f>COUNTIF($C$15:$AU$15,"Ngọc")</f>
        <v>0</v>
      </c>
      <c r="BM15" s="98">
        <f>COUNTIF($C$15:$AU$15,"Hoa")</f>
        <v>0</v>
      </c>
      <c r="BN15" s="98">
        <f>COUNTIF($C$15:$AU$15,"Thơm")</f>
        <v>1</v>
      </c>
      <c r="BO15" s="98">
        <f>COUNTIF($C$15:$AU$15,"Phương")</f>
        <v>1</v>
      </c>
      <c r="BP15" s="98">
        <f>COUNTIF($C$15:$AU$15,"Hiếu")</f>
        <v>0</v>
      </c>
      <c r="BQ15" s="98">
        <f>COUNTIF($C$15:$AU$15,"Quỳnh")</f>
        <v>1</v>
      </c>
      <c r="BR15" s="98">
        <f>COUNTIF($C$15:$AU$15,"oanh")</f>
        <v>1</v>
      </c>
      <c r="BS15" s="98">
        <f>COUNTIF($C$15:$AU$15,"P.Hiền")</f>
        <v>1</v>
      </c>
      <c r="BT15" s="98">
        <f>COUNTIF($C$15:$AU$15,"Huê")</f>
        <v>1</v>
      </c>
      <c r="BU15" s="98">
        <f>COUNTIF($C$15:$AU$15,"tú")</f>
        <v>0</v>
      </c>
      <c r="BV15" s="98">
        <f>COUNTIF($C$15:$AU$15,"Lương")</f>
        <v>0</v>
      </c>
      <c r="BW15" s="98">
        <f>COUNTIF($C$15:$AU$15,"Tâm")</f>
        <v>0</v>
      </c>
      <c r="BX15" s="98">
        <f>COUNTIF($C$15:$AU$15,"Ddung")</f>
        <v>0</v>
      </c>
      <c r="BY15" s="98">
        <f>COUNTIF($C$15:$AU$15,"HàT")</f>
        <v>0</v>
      </c>
      <c r="BZ15">
        <f t="shared" si="0"/>
        <v>15</v>
      </c>
      <c r="CA15" s="41" t="s">
        <v>68</v>
      </c>
      <c r="CB15" s="41">
        <v>14</v>
      </c>
      <c r="CC15" s="77">
        <v>3</v>
      </c>
      <c r="CD15" s="41">
        <v>3</v>
      </c>
      <c r="CE15" s="41">
        <v>2</v>
      </c>
      <c r="CF15" s="41">
        <v>3</v>
      </c>
      <c r="CG15" s="41">
        <v>3</v>
      </c>
      <c r="CH15" s="41"/>
      <c r="CI15" s="41" t="str">
        <f>IF(COUNTIF(BH7:BH12,"Ngà")&lt;&gt;3,"S","")</f>
        <v>S</v>
      </c>
      <c r="CJ15" s="41"/>
      <c r="CK15" s="41"/>
      <c r="CL15" s="41"/>
      <c r="CM15" s="41"/>
      <c r="CN15" s="41"/>
    </row>
    <row r="16" spans="1:92" ht="17.100000000000001" customHeight="1">
      <c r="A16" s="314"/>
      <c r="B16" s="22">
        <v>5</v>
      </c>
      <c r="C16" s="24" t="s">
        <v>34</v>
      </c>
      <c r="D16" s="141"/>
      <c r="E16" s="27" t="s">
        <v>65</v>
      </c>
      <c r="F16" s="202" t="s">
        <v>106</v>
      </c>
      <c r="G16" s="141"/>
      <c r="H16" s="27" t="s">
        <v>62</v>
      </c>
      <c r="I16" s="201" t="s">
        <v>106</v>
      </c>
      <c r="J16" s="142"/>
      <c r="K16" s="26" t="s">
        <v>70</v>
      </c>
      <c r="L16" s="28" t="s">
        <v>32</v>
      </c>
      <c r="M16" s="142"/>
      <c r="N16" s="27" t="s">
        <v>97</v>
      </c>
      <c r="O16" s="202" t="s">
        <v>39</v>
      </c>
      <c r="P16" s="141"/>
      <c r="Q16" s="27" t="s">
        <v>66</v>
      </c>
      <c r="R16" s="25" t="s">
        <v>35</v>
      </c>
      <c r="S16" s="141"/>
      <c r="T16" s="25" t="s">
        <v>64</v>
      </c>
      <c r="U16" s="202" t="s">
        <v>38</v>
      </c>
      <c r="V16" s="141"/>
      <c r="W16" s="27" t="s">
        <v>71</v>
      </c>
      <c r="X16" s="157"/>
      <c r="Y16" s="158"/>
      <c r="Z16" s="159"/>
      <c r="AA16" s="157"/>
      <c r="AB16" s="158"/>
      <c r="AC16" s="159"/>
      <c r="AD16" s="157"/>
      <c r="AE16" s="158"/>
      <c r="AF16" s="160"/>
      <c r="AG16" s="157"/>
      <c r="AH16" s="158"/>
      <c r="AI16" s="159"/>
      <c r="AJ16" s="157"/>
      <c r="AK16" s="158"/>
      <c r="AL16" s="159"/>
      <c r="AM16" s="157"/>
      <c r="AN16" s="158"/>
      <c r="AO16" s="159"/>
      <c r="AP16" s="160"/>
      <c r="AQ16" s="158"/>
      <c r="AR16" s="160"/>
      <c r="AS16" s="157"/>
      <c r="AT16" s="158"/>
      <c r="AU16" s="159"/>
      <c r="AV16" s="100">
        <f>COUNTIF($C$16:$AU$16,"Hương")</f>
        <v>0</v>
      </c>
      <c r="AW16" s="100">
        <f>COUNTIF($C$16:$AU$16,"Lân")</f>
        <v>1</v>
      </c>
      <c r="AX16" s="100">
        <f>COUNTIF($C$16:$AU$16,"Thủy")</f>
        <v>0</v>
      </c>
      <c r="AY16" s="100">
        <f>COUNTIF($C$16:$AU$16,"trang")</f>
        <v>0</v>
      </c>
      <c r="AZ16" s="100">
        <f>COUNTIF($C$16:$AU$16,"Hà")</f>
        <v>0</v>
      </c>
      <c r="BA16" s="100">
        <f>COUNTIF($C$16:$AU$16,"My")</f>
        <v>0</v>
      </c>
      <c r="BB16" s="100">
        <f>COUNTIF($C$16:$AU$16,"Tám")</f>
        <v>0</v>
      </c>
      <c r="BC16" s="100">
        <f>COUNTIF($C$16:$AU$16,"Mến")</f>
        <v>1</v>
      </c>
      <c r="BD16" s="100">
        <f>COUNTIF($C$16:$AU$16,"Thiệp")</f>
        <v>0</v>
      </c>
      <c r="BE16" s="100">
        <f>COUNTIF($C$16:$AU$16,"TrangH")</f>
        <v>1</v>
      </c>
      <c r="BF16" s="100">
        <f>COUNTIF($C$16:$AU$16,"ThủyL")</f>
        <v>0</v>
      </c>
      <c r="BG16" s="100">
        <f>COUNTIF($C$16:$AU$16,"Sơn")</f>
        <v>0</v>
      </c>
      <c r="BH16" s="100">
        <f>COUNTIF($C$16:$AU$16,"Ngà")</f>
        <v>0</v>
      </c>
      <c r="BI16" s="100">
        <f>COUNTIF($C$16:$AU$16,"Dung")</f>
        <v>0</v>
      </c>
      <c r="BJ16" s="100">
        <f>COUNTIF($C$16:$AU$16,"Hiền")</f>
        <v>0</v>
      </c>
      <c r="BK16" s="100">
        <f>COUNTIF($C$16:$AU$16,"Thúy")</f>
        <v>0</v>
      </c>
      <c r="BL16" s="100">
        <f>COUNTIF($C$16:$AU$16,"Ngọc")</f>
        <v>0</v>
      </c>
      <c r="BM16" s="100">
        <f>COUNTIF($C$16:$AU$16,"Hoa")</f>
        <v>0</v>
      </c>
      <c r="BN16" s="100">
        <f>COUNTIF($C$16:$AU$16,"Thơm")</f>
        <v>0</v>
      </c>
      <c r="BO16" s="100">
        <f>COUNTIF($C$16:$AU$16,"Phương")</f>
        <v>1</v>
      </c>
      <c r="BP16" s="100">
        <f>COUNTIF($C$16:$AU$16,"Hiếu")</f>
        <v>1</v>
      </c>
      <c r="BQ16" s="100">
        <f>COUNTIF($C$16:$AU$16,"Quỳnh")</f>
        <v>0</v>
      </c>
      <c r="BR16" s="100">
        <f>COUNTIF($C$16:$AU$16,"oanh")</f>
        <v>1</v>
      </c>
      <c r="BS16" s="100">
        <f>COUNTIF($C$16:$AU$16,"P.Hiền")</f>
        <v>0</v>
      </c>
      <c r="BT16" s="100">
        <f>COUNTIF($C$16:$AU$16,"Huê")</f>
        <v>1</v>
      </c>
      <c r="BU16" s="100">
        <f>COUNTIF($C$16:$AU$16,"Tú")</f>
        <v>0</v>
      </c>
      <c r="BV16" s="100">
        <f>COUNTIF($C$16:$AU$16,"Lương")</f>
        <v>0</v>
      </c>
      <c r="BW16" s="100">
        <f>COUNTIF($C$16:$AU$16,"Tâm")</f>
        <v>0</v>
      </c>
      <c r="BX16" s="100">
        <f>COUNTIF($C$16:$AU$16,"Ddung")</f>
        <v>0</v>
      </c>
      <c r="BY16" s="100">
        <f>COUNTIF($C$16:$AU$16,"HàT")</f>
        <v>0</v>
      </c>
      <c r="BZ16">
        <f t="shared" si="0"/>
        <v>7</v>
      </c>
      <c r="CA16" s="41" t="s">
        <v>57</v>
      </c>
      <c r="CB16" s="41">
        <v>15</v>
      </c>
      <c r="CC16" s="77">
        <v>3</v>
      </c>
      <c r="CD16" s="41">
        <v>3</v>
      </c>
      <c r="CE16" s="41">
        <v>3</v>
      </c>
      <c r="CF16" s="41">
        <v>3</v>
      </c>
      <c r="CG16" s="41">
        <v>3</v>
      </c>
      <c r="CH16" s="41"/>
      <c r="CI16" s="41" t="str">
        <f>IF(COUNTIF(BJ6:BJ10,"Hiền")&lt;&gt;3,"S","")</f>
        <v>S</v>
      </c>
      <c r="CJ16" s="41"/>
      <c r="CK16" s="41"/>
      <c r="CL16" s="41"/>
      <c r="CM16" s="41"/>
      <c r="CN16" s="41"/>
    </row>
    <row r="17" spans="1:92" ht="17.100000000000001" customHeight="1">
      <c r="A17" s="217"/>
      <c r="B17" s="221"/>
      <c r="C17" s="222"/>
      <c r="D17" s="190"/>
      <c r="E17" s="191"/>
      <c r="F17" s="208"/>
      <c r="G17" s="190"/>
      <c r="H17" s="191"/>
      <c r="I17" s="225"/>
      <c r="J17" s="226"/>
      <c r="K17" s="224"/>
      <c r="L17" s="227"/>
      <c r="M17" s="226"/>
      <c r="N17" s="191"/>
      <c r="O17" s="208"/>
      <c r="P17" s="190"/>
      <c r="Q17" s="191"/>
      <c r="R17" s="223"/>
      <c r="S17" s="190"/>
      <c r="T17" s="223"/>
      <c r="U17" s="208"/>
      <c r="V17" s="190"/>
      <c r="W17" s="191"/>
      <c r="X17" s="228"/>
      <c r="Y17" s="229"/>
      <c r="Z17" s="230"/>
      <c r="AA17" s="228"/>
      <c r="AB17" s="229"/>
      <c r="AC17" s="230"/>
      <c r="AD17" s="231"/>
      <c r="AE17" s="229"/>
      <c r="AF17" s="231"/>
      <c r="AG17" s="228"/>
      <c r="AH17" s="229"/>
      <c r="AI17" s="230"/>
      <c r="AJ17" s="228"/>
      <c r="AK17" s="229"/>
      <c r="AL17" s="230"/>
      <c r="AM17" s="228"/>
      <c r="AN17" s="229"/>
      <c r="AO17" s="230"/>
      <c r="AP17" s="231"/>
      <c r="AQ17" s="229"/>
      <c r="AR17" s="231"/>
      <c r="AS17" s="228"/>
      <c r="AT17" s="229"/>
      <c r="AU17" s="230"/>
      <c r="AV17" s="248">
        <f>SUM(AV12:AV16)</f>
        <v>2</v>
      </c>
      <c r="AW17" s="248">
        <f t="shared" ref="AW17:BY17" si="2">SUM(AW12:AW16)</f>
        <v>5</v>
      </c>
      <c r="AX17" s="248">
        <f t="shared" si="2"/>
        <v>0</v>
      </c>
      <c r="AY17" s="248">
        <f t="shared" si="2"/>
        <v>0</v>
      </c>
      <c r="AZ17" s="248">
        <f t="shared" si="2"/>
        <v>3</v>
      </c>
      <c r="BA17" s="248">
        <f t="shared" si="2"/>
        <v>2</v>
      </c>
      <c r="BB17" s="248">
        <f t="shared" si="2"/>
        <v>0</v>
      </c>
      <c r="BC17" s="248">
        <f t="shared" si="2"/>
        <v>3</v>
      </c>
      <c r="BD17" s="248">
        <f t="shared" si="2"/>
        <v>4</v>
      </c>
      <c r="BE17" s="248">
        <f t="shared" si="2"/>
        <v>3</v>
      </c>
      <c r="BF17" s="248">
        <f t="shared" si="2"/>
        <v>4</v>
      </c>
      <c r="BG17" s="248">
        <f t="shared" si="2"/>
        <v>0</v>
      </c>
      <c r="BH17" s="248">
        <f t="shared" si="2"/>
        <v>4</v>
      </c>
      <c r="BI17" s="248">
        <f t="shared" si="2"/>
        <v>3</v>
      </c>
      <c r="BJ17" s="248">
        <f t="shared" si="2"/>
        <v>4</v>
      </c>
      <c r="BK17" s="248">
        <f t="shared" si="2"/>
        <v>3</v>
      </c>
      <c r="BL17" s="248">
        <f t="shared" si="2"/>
        <v>0</v>
      </c>
      <c r="BM17" s="248">
        <f t="shared" si="2"/>
        <v>2</v>
      </c>
      <c r="BN17" s="248">
        <f t="shared" si="2"/>
        <v>3</v>
      </c>
      <c r="BO17" s="248">
        <f t="shared" si="2"/>
        <v>3</v>
      </c>
      <c r="BP17" s="248">
        <f t="shared" si="2"/>
        <v>3</v>
      </c>
      <c r="BQ17" s="248">
        <f t="shared" si="2"/>
        <v>1</v>
      </c>
      <c r="BR17" s="248">
        <f t="shared" si="2"/>
        <v>3</v>
      </c>
      <c r="BS17" s="248">
        <f t="shared" si="2"/>
        <v>2</v>
      </c>
      <c r="BT17" s="248">
        <f t="shared" si="2"/>
        <v>4</v>
      </c>
      <c r="BU17" s="248">
        <f t="shared" si="2"/>
        <v>3</v>
      </c>
      <c r="BV17" s="248">
        <f t="shared" si="2"/>
        <v>2</v>
      </c>
      <c r="BW17" s="248">
        <f t="shared" si="2"/>
        <v>0</v>
      </c>
      <c r="BX17" s="248">
        <f t="shared" si="2"/>
        <v>0</v>
      </c>
      <c r="BY17" s="248">
        <f t="shared" si="2"/>
        <v>1</v>
      </c>
      <c r="CA17" s="41"/>
      <c r="CB17" s="41"/>
      <c r="CC17" s="77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</row>
    <row r="18" spans="1:92" ht="17.100000000000001" customHeight="1">
      <c r="A18" s="316">
        <v>4</v>
      </c>
      <c r="B18" s="20">
        <v>1</v>
      </c>
      <c r="C18" s="214" t="s">
        <v>39</v>
      </c>
      <c r="D18" s="137"/>
      <c r="E18" s="11" t="s">
        <v>66</v>
      </c>
      <c r="F18" s="4" t="s">
        <v>30</v>
      </c>
      <c r="G18" s="137"/>
      <c r="H18" s="11" t="s">
        <v>58</v>
      </c>
      <c r="I18" s="14" t="s">
        <v>38</v>
      </c>
      <c r="J18" s="144"/>
      <c r="K18" s="14" t="s">
        <v>70</v>
      </c>
      <c r="L18" s="6" t="s">
        <v>42</v>
      </c>
      <c r="M18" s="143"/>
      <c r="N18" s="11" t="s">
        <v>60</v>
      </c>
      <c r="O18" s="4" t="s">
        <v>34</v>
      </c>
      <c r="P18" s="137"/>
      <c r="Q18" s="11" t="s">
        <v>65</v>
      </c>
      <c r="R18" s="5" t="s">
        <v>37</v>
      </c>
      <c r="S18" s="137"/>
      <c r="T18" s="5" t="s">
        <v>68</v>
      </c>
      <c r="U18" s="35" t="s">
        <v>30</v>
      </c>
      <c r="V18" s="143"/>
      <c r="W18" s="74" t="s">
        <v>80</v>
      </c>
      <c r="X18" s="4" t="s">
        <v>38</v>
      </c>
      <c r="Y18" s="137"/>
      <c r="Z18" s="11" t="s">
        <v>62</v>
      </c>
      <c r="AA18" s="4" t="s">
        <v>37</v>
      </c>
      <c r="AB18" s="137"/>
      <c r="AC18" s="11" t="s">
        <v>73</v>
      </c>
      <c r="AD18" s="207" t="s">
        <v>38</v>
      </c>
      <c r="AE18" s="137"/>
      <c r="AF18" s="5" t="s">
        <v>71</v>
      </c>
      <c r="AG18" s="204" t="s">
        <v>36</v>
      </c>
      <c r="AH18" s="137"/>
      <c r="AI18" s="11" t="s">
        <v>78</v>
      </c>
      <c r="AJ18" s="4" t="s">
        <v>41</v>
      </c>
      <c r="AK18" s="137"/>
      <c r="AL18" s="11" t="s">
        <v>156</v>
      </c>
      <c r="AM18" s="4" t="s">
        <v>31</v>
      </c>
      <c r="AN18" s="137"/>
      <c r="AO18" s="11" t="s">
        <v>113</v>
      </c>
      <c r="AP18" s="207" t="s">
        <v>38</v>
      </c>
      <c r="AQ18" s="137"/>
      <c r="AR18" s="5" t="s">
        <v>79</v>
      </c>
      <c r="AS18" s="4" t="s">
        <v>30</v>
      </c>
      <c r="AT18" s="137"/>
      <c r="AU18" s="11" t="s">
        <v>77</v>
      </c>
      <c r="AV18" s="101">
        <f>COUNTIF($C$18:$AU$18,"Hương")</f>
        <v>0</v>
      </c>
      <c r="AW18" s="101">
        <f>COUNTIF($C$18:$AU$18,"Lân")</f>
        <v>0</v>
      </c>
      <c r="AX18" s="101">
        <f>COUNTIF($C$18:$AU$18,"Lân")</f>
        <v>0</v>
      </c>
      <c r="AY18" s="101">
        <f>COUNTIF($C$18:$AU$18,"trang")</f>
        <v>1</v>
      </c>
      <c r="AZ18" s="101">
        <f>COUNTIF($C$18:$AU$18,"hà")</f>
        <v>0</v>
      </c>
      <c r="BA18" s="101">
        <f>COUNTIF($C$18:$AU$18,"My")</f>
        <v>1</v>
      </c>
      <c r="BB18" s="101">
        <f>COUNTIF($C$18:$AU$18,"tám")</f>
        <v>1</v>
      </c>
      <c r="BC18" s="101">
        <f>COUNTIF($C$18:$AU$18,"Mến")</f>
        <v>1</v>
      </c>
      <c r="BD18" s="101">
        <f>COUNTIF($C$18:$AU$18,"Thiệp")</f>
        <v>0</v>
      </c>
      <c r="BE18" s="101">
        <f>COUNTIF($C$18:$AU$18,"TrangH")</f>
        <v>0</v>
      </c>
      <c r="BF18" s="101">
        <f>COUNTIF($C$18:$AU$18,"ThủyL")</f>
        <v>1</v>
      </c>
      <c r="BG18" s="101">
        <f>COUNTIF($C$18:$AU$18,"sơn")</f>
        <v>1</v>
      </c>
      <c r="BH18" s="101">
        <f>COUNTIF($C$18:$AU$18,"ngà")</f>
        <v>0</v>
      </c>
      <c r="BI18" s="101">
        <f>COUNTIF($C$18:$AU$18,"Dung")</f>
        <v>1</v>
      </c>
      <c r="BJ18" s="101">
        <f>COUNTIF($C$18:$AU$18,"Hiền")</f>
        <v>0</v>
      </c>
      <c r="BK18" s="101">
        <f>COUNTIF($C$18:$AU$18,"thúy")</f>
        <v>0</v>
      </c>
      <c r="BL18" s="101">
        <f>COUNTIF($C$18:$AU$18,"ngọc")</f>
        <v>0</v>
      </c>
      <c r="BM18" s="101">
        <f>COUNTIF($C$18:$AU$18,"hoa")</f>
        <v>0</v>
      </c>
      <c r="BN18" s="101">
        <f>COUNTIF($C$18:$AU$18,"thơm")</f>
        <v>1</v>
      </c>
      <c r="BO18" s="101">
        <f>COUNTIF($C$18:$AU$18,"phương")</f>
        <v>1</v>
      </c>
      <c r="BP18" s="101">
        <f>COUNTIF($C$18:$AU$18,"hiếu")</f>
        <v>1</v>
      </c>
      <c r="BQ18" s="101">
        <f>COUNTIF($C$18:$AU$18,"quỳnh")</f>
        <v>1</v>
      </c>
      <c r="BR18" s="101">
        <f>COUNTIF($C$18:$AU$18,"oanh")</f>
        <v>1</v>
      </c>
      <c r="BS18" s="101">
        <f>COUNTIF($C$18:$AU$18,"P.Hiền")</f>
        <v>0</v>
      </c>
      <c r="BT18" s="101">
        <f>COUNTIF($C$18:$AU$18,"Huê")</f>
        <v>1</v>
      </c>
      <c r="BU18" s="101">
        <f>COUNTIF($C$18:$AU$18,"Tú")</f>
        <v>1</v>
      </c>
      <c r="BV18" s="101">
        <f>COUNTIF($C$18:$AU$18,"Lương")</f>
        <v>1</v>
      </c>
      <c r="BW18" s="101">
        <f>COUNTIF($C$18:$AU$18,"Tâm")</f>
        <v>0</v>
      </c>
      <c r="BX18" s="101">
        <f>COUNTIF($C$18:$AU$18,"DDung")</f>
        <v>0</v>
      </c>
      <c r="BY18" s="101">
        <f>COUNTIF($C$18:$AU$18,"HàT")</f>
        <v>0</v>
      </c>
      <c r="BZ18">
        <f t="shared" si="0"/>
        <v>15</v>
      </c>
      <c r="CA18" s="41" t="s">
        <v>67</v>
      </c>
      <c r="CB18" s="41">
        <v>14</v>
      </c>
      <c r="CC18" s="77">
        <v>2</v>
      </c>
      <c r="CD18" s="41">
        <v>3</v>
      </c>
      <c r="CE18" s="41">
        <v>2</v>
      </c>
      <c r="CF18" s="41">
        <v>2</v>
      </c>
      <c r="CG18" s="41">
        <v>3</v>
      </c>
      <c r="CH18" s="41">
        <v>2</v>
      </c>
      <c r="CI18" s="41" t="str">
        <f>IF(COUNTIF(BK6:BK10,"Hiền")&lt;&gt;2,"S","")</f>
        <v>S</v>
      </c>
      <c r="CJ18" s="41"/>
      <c r="CK18" s="41"/>
      <c r="CL18" s="41"/>
      <c r="CM18" s="41"/>
      <c r="CN18" s="41"/>
    </row>
    <row r="19" spans="1:92" ht="17.100000000000001" customHeight="1">
      <c r="A19" s="316"/>
      <c r="B19" s="21">
        <v>2</v>
      </c>
      <c r="C19" s="6" t="s">
        <v>38</v>
      </c>
      <c r="D19" s="138"/>
      <c r="E19" s="7" t="s">
        <v>71</v>
      </c>
      <c r="F19" s="203" t="s">
        <v>38</v>
      </c>
      <c r="G19" s="138"/>
      <c r="H19" s="7" t="s">
        <v>62</v>
      </c>
      <c r="I19" s="200" t="s">
        <v>41</v>
      </c>
      <c r="J19" s="140"/>
      <c r="K19" s="13" t="s">
        <v>156</v>
      </c>
      <c r="L19" s="6" t="s">
        <v>35</v>
      </c>
      <c r="M19" s="138"/>
      <c r="N19" s="7" t="s">
        <v>64</v>
      </c>
      <c r="O19" s="6" t="s">
        <v>40</v>
      </c>
      <c r="P19" s="138"/>
      <c r="Q19" s="7" t="s">
        <v>57</v>
      </c>
      <c r="R19" s="8" t="s">
        <v>37</v>
      </c>
      <c r="S19" s="138"/>
      <c r="T19" s="8" t="s">
        <v>68</v>
      </c>
      <c r="U19" s="6" t="s">
        <v>32</v>
      </c>
      <c r="V19" s="138"/>
      <c r="W19" s="7" t="s">
        <v>97</v>
      </c>
      <c r="X19" s="6" t="s">
        <v>36</v>
      </c>
      <c r="Y19" s="138"/>
      <c r="Z19" s="7" t="s">
        <v>78</v>
      </c>
      <c r="AA19" s="6" t="s">
        <v>37</v>
      </c>
      <c r="AB19" s="138"/>
      <c r="AC19" s="7" t="s">
        <v>73</v>
      </c>
      <c r="AD19" s="199" t="s">
        <v>39</v>
      </c>
      <c r="AE19" s="138"/>
      <c r="AF19" s="8" t="s">
        <v>66</v>
      </c>
      <c r="AG19" s="6" t="s">
        <v>34</v>
      </c>
      <c r="AH19" s="143"/>
      <c r="AI19" s="74" t="s">
        <v>65</v>
      </c>
      <c r="AJ19" s="6" t="s">
        <v>38</v>
      </c>
      <c r="AK19" s="138"/>
      <c r="AL19" s="7" t="s">
        <v>114</v>
      </c>
      <c r="AM19" s="6" t="s">
        <v>37</v>
      </c>
      <c r="AN19" s="138"/>
      <c r="AO19" s="7" t="s">
        <v>67</v>
      </c>
      <c r="AP19" s="8" t="s">
        <v>31</v>
      </c>
      <c r="AQ19" s="138"/>
      <c r="AR19" s="8" t="s">
        <v>113</v>
      </c>
      <c r="AS19" s="6" t="s">
        <v>33</v>
      </c>
      <c r="AT19" s="138"/>
      <c r="AU19" s="7" t="s">
        <v>61</v>
      </c>
      <c r="AV19" s="101">
        <f>COUNTIF($C$19:$AU$19,"Hương")</f>
        <v>0</v>
      </c>
      <c r="AW19" s="102">
        <f>COUNTIF($C$19:$AU$19,"Lân")</f>
        <v>1</v>
      </c>
      <c r="AX19" s="102">
        <f>COUNTIF($C$19:$AU$19,"Thủy")</f>
        <v>0</v>
      </c>
      <c r="AY19" s="102">
        <f>COUNTIF($C$19:$AU$19,"Trang")</f>
        <v>0</v>
      </c>
      <c r="AZ19" s="101">
        <f>COUNTIF($C$19:$AU$19,"Hà")</f>
        <v>0</v>
      </c>
      <c r="BA19" s="101">
        <f>COUNTIF($C$19:$AU$19,"My")</f>
        <v>0</v>
      </c>
      <c r="BB19" s="101">
        <f>COUNTIF($C$19:$AU$19,"tám")</f>
        <v>0</v>
      </c>
      <c r="BC19" s="102">
        <f>COUNTIF($C$19:$AU$19,"mến")</f>
        <v>1</v>
      </c>
      <c r="BD19" s="102">
        <f>COUNTIF($C$19:$AU$19,"thiệp")</f>
        <v>1</v>
      </c>
      <c r="BE19" s="101">
        <f>COUNTIF($C$19:$AU$19,"TrangH")</f>
        <v>1</v>
      </c>
      <c r="BF19" s="101">
        <f>COUNTIF($C$19:$AU$19,"ThủyL")</f>
        <v>1</v>
      </c>
      <c r="BG19" s="101">
        <f>COUNTIF($C$19:$AU$19,"Sơn")</f>
        <v>1</v>
      </c>
      <c r="BH19" s="101">
        <f>COUNTIF($C$19:$AU$19,"Ngà")</f>
        <v>0</v>
      </c>
      <c r="BI19" s="101">
        <f>COUNTIF($C$19:$AU$19,"Dung")</f>
        <v>1</v>
      </c>
      <c r="BJ19" s="101">
        <f>COUNTIF($C$19:$AU$19,"Hiền")</f>
        <v>1</v>
      </c>
      <c r="BK19" s="101">
        <f>COUNTIF($C$19:$AU$19,"Thúy")</f>
        <v>1</v>
      </c>
      <c r="BL19" s="101">
        <f>COUNTIF($C$19:$AU$19,"Ngọc")</f>
        <v>0</v>
      </c>
      <c r="BM19" s="101">
        <f>COUNTIF($C$19:$AU$19,"Hoa")</f>
        <v>0</v>
      </c>
      <c r="BN19" s="102">
        <f>COUNTIF($C$19:$AU$19,"Thơm")</f>
        <v>1</v>
      </c>
      <c r="BO19" s="101">
        <f>COUNTIF($C$19:$AU$19,"Phương")</f>
        <v>0</v>
      </c>
      <c r="BP19" s="101">
        <f>COUNTIF($C$19:$AU$19,"Hiếu")</f>
        <v>1</v>
      </c>
      <c r="BQ19" s="101">
        <f>COUNTIF($C$19:$AU$19,"Quỳnh")</f>
        <v>0</v>
      </c>
      <c r="BR19" s="101">
        <f>COUNTIF($C$19:$AU$19,"Oanh")</f>
        <v>1</v>
      </c>
      <c r="BS19" s="101">
        <f>COUNTIF($C$19:$AU$19,"P.Hiền")</f>
        <v>1</v>
      </c>
      <c r="BT19" s="101">
        <f>COUNTIF($C$19:$AU$19,"Huê")</f>
        <v>1</v>
      </c>
      <c r="BU19" s="102">
        <f>COUNTIF($C$19:$AU$19,"Tú")</f>
        <v>1</v>
      </c>
      <c r="BV19" s="102">
        <f>COUNTIF($C$19:$AU$19,"Lương")</f>
        <v>0</v>
      </c>
      <c r="BW19" s="102">
        <f>COUNTIF($C$19:$AU$19,"Tâm")</f>
        <v>0</v>
      </c>
      <c r="BX19" s="101">
        <f>COUNTIF($C$19:$AU$19,"Ddung")</f>
        <v>0</v>
      </c>
      <c r="BY19" s="101">
        <f>COUNTIF($C$19:$AU$19,"HàT")</f>
        <v>0</v>
      </c>
      <c r="BZ19">
        <f t="shared" si="0"/>
        <v>15</v>
      </c>
      <c r="CA19" s="41" t="s">
        <v>74</v>
      </c>
      <c r="CB19" s="41">
        <v>10</v>
      </c>
      <c r="CC19" s="77">
        <v>1</v>
      </c>
      <c r="CD19" s="41"/>
      <c r="CE19" s="41">
        <v>2</v>
      </c>
      <c r="CF19" s="41">
        <v>3</v>
      </c>
      <c r="CG19" s="41">
        <v>2</v>
      </c>
      <c r="CH19" s="41">
        <v>2</v>
      </c>
      <c r="CI19" s="41" t="str">
        <f>IF(COUNTIF(BL6:BL10,"Ngọc")&lt;&gt;1,"S","")</f>
        <v>S</v>
      </c>
      <c r="CJ19" s="41"/>
      <c r="CK19" s="41"/>
      <c r="CL19" s="41"/>
      <c r="CM19" s="41"/>
      <c r="CN19" s="41"/>
    </row>
    <row r="20" spans="1:92" ht="17.100000000000001" customHeight="1">
      <c r="A20" s="316"/>
      <c r="B20" s="21">
        <v>3</v>
      </c>
      <c r="C20" s="6" t="s">
        <v>32</v>
      </c>
      <c r="D20" s="138"/>
      <c r="E20" s="7" t="s">
        <v>97</v>
      </c>
      <c r="F20" s="6" t="s">
        <v>33</v>
      </c>
      <c r="G20" s="138"/>
      <c r="H20" s="7" t="s">
        <v>61</v>
      </c>
      <c r="I20" s="8" t="s">
        <v>30</v>
      </c>
      <c r="J20" s="138"/>
      <c r="K20" s="8" t="s">
        <v>58</v>
      </c>
      <c r="L20" s="6" t="s">
        <v>41</v>
      </c>
      <c r="M20" s="138"/>
      <c r="N20" s="7" t="s">
        <v>156</v>
      </c>
      <c r="O20" s="6" t="s">
        <v>38</v>
      </c>
      <c r="P20" s="138"/>
      <c r="Q20" s="7" t="s">
        <v>71</v>
      </c>
      <c r="R20" s="8" t="s">
        <v>38</v>
      </c>
      <c r="S20" s="138"/>
      <c r="T20" s="8" t="s">
        <v>70</v>
      </c>
      <c r="U20" s="6" t="s">
        <v>31</v>
      </c>
      <c r="V20" s="138"/>
      <c r="W20" s="7" t="s">
        <v>113</v>
      </c>
      <c r="X20" s="6" t="s">
        <v>42</v>
      </c>
      <c r="Y20" s="138"/>
      <c r="Z20" s="7" t="s">
        <v>60</v>
      </c>
      <c r="AA20" s="6" t="s">
        <v>30</v>
      </c>
      <c r="AB20" s="138"/>
      <c r="AC20" s="7" t="s">
        <v>64</v>
      </c>
      <c r="AD20" s="8" t="s">
        <v>37</v>
      </c>
      <c r="AE20" s="138"/>
      <c r="AF20" s="8" t="s">
        <v>74</v>
      </c>
      <c r="AG20" s="6" t="s">
        <v>40</v>
      </c>
      <c r="AH20" s="138"/>
      <c r="AI20" s="7" t="s">
        <v>67</v>
      </c>
      <c r="AJ20" s="203" t="s">
        <v>43</v>
      </c>
      <c r="AK20" s="138"/>
      <c r="AL20" s="7" t="s">
        <v>72</v>
      </c>
      <c r="AM20" s="203" t="s">
        <v>38</v>
      </c>
      <c r="AN20" s="138"/>
      <c r="AO20" s="7" t="s">
        <v>114</v>
      </c>
      <c r="AP20" s="8" t="s">
        <v>35</v>
      </c>
      <c r="AQ20" s="138"/>
      <c r="AR20" s="8" t="s">
        <v>69</v>
      </c>
      <c r="AS20" s="6" t="s">
        <v>39</v>
      </c>
      <c r="AT20" s="138"/>
      <c r="AU20" s="7" t="s">
        <v>66</v>
      </c>
      <c r="AV20" s="101">
        <f>COUNTIF($C$20:$AU$20,"Hương")</f>
        <v>1</v>
      </c>
      <c r="AW20" s="101">
        <f>COUNTIF($C$20:$AU$20,"Lân")</f>
        <v>1</v>
      </c>
      <c r="AX20" s="101">
        <f>COUNTIF($C$20:$AU$20,"thủy")</f>
        <v>0</v>
      </c>
      <c r="AY20" s="101">
        <f>COUNTIF($C$20:$AU$20,"trang")</f>
        <v>1</v>
      </c>
      <c r="AZ20" s="101">
        <f>COUNTIF($C$20:$AU$20,"hà")</f>
        <v>0</v>
      </c>
      <c r="BA20" s="101">
        <f>COUNTIF($C$20:$AU$20,"My")</f>
        <v>0</v>
      </c>
      <c r="BB20" s="101">
        <f>COUNTIF($C$20:$AU$20,"Tám")</f>
        <v>0</v>
      </c>
      <c r="BC20" s="101">
        <f>COUNTIF($C$20:$AU$20,"Mến")</f>
        <v>0</v>
      </c>
      <c r="BD20" s="101">
        <f>COUNTIF($C$20:$AU$20,"Thiệp")</f>
        <v>1</v>
      </c>
      <c r="BE20" s="101">
        <f>COUNTIF($C$20:$AU$20,"trangH")</f>
        <v>1</v>
      </c>
      <c r="BF20" s="101">
        <f>COUNTIF($C$20:$AU$20,"ThủyL")</f>
        <v>1</v>
      </c>
      <c r="BG20" s="101">
        <f>COUNTIF($C$20:$AU$20,"Sơn")</f>
        <v>0</v>
      </c>
      <c r="BH20" s="101">
        <f>COUNTIF($C$20:$AU$20,"Ngà")</f>
        <v>0</v>
      </c>
      <c r="BI20" s="101">
        <f>COUNTIF($C$20:$AU$20,"Dung")</f>
        <v>0</v>
      </c>
      <c r="BJ20" s="101">
        <f>COUNTIF($C$20:$AU$20,"Hiền")</f>
        <v>0</v>
      </c>
      <c r="BK20" s="101">
        <f>COUNTIF($C$20:$AU$20,"Thúy")</f>
        <v>1</v>
      </c>
      <c r="BL20" s="101">
        <f>COUNTIF($C$20:$AU$20,"Ngọc")</f>
        <v>1</v>
      </c>
      <c r="BM20" s="101">
        <f>COUNTIF($C$20:$AU$20,"Hoa")</f>
        <v>0</v>
      </c>
      <c r="BN20" s="101">
        <f>COUNTIF($C$20:$AU$20,"Thơm")</f>
        <v>0</v>
      </c>
      <c r="BO20" s="101">
        <f>COUNTIF($C$20:$AU$20,"Phương")</f>
        <v>1</v>
      </c>
      <c r="BP20" s="101">
        <f>COUNTIF($C$20:$AU$20,"Hiếu")</f>
        <v>1</v>
      </c>
      <c r="BQ20" s="101">
        <f>COUNTIF($C$20:$AU$20,"Quỳnh")</f>
        <v>0</v>
      </c>
      <c r="BR20" s="101">
        <f>COUNTIF($C$20:$AU$20,"Oanh")</f>
        <v>0</v>
      </c>
      <c r="BS20" s="101">
        <f>COUNTIF($C$20:$AU$20,"P.Hiền")</f>
        <v>1</v>
      </c>
      <c r="BT20" s="101">
        <f>COUNTIF($C$20:$AU$20,"Huê")</f>
        <v>1</v>
      </c>
      <c r="BU20" s="101">
        <f>COUNTIF($C$20:$AU$20,"Tú")</f>
        <v>1</v>
      </c>
      <c r="BV20" s="101">
        <f>COUNTIF($C$20:$AU$20,"Lương")</f>
        <v>1</v>
      </c>
      <c r="BW20" s="101">
        <f>COUNTIF($C$20:$AU$20,"Tâm")</f>
        <v>1</v>
      </c>
      <c r="BX20" s="101">
        <f>COUNTIF($C$20:$AU$20,"Ddung")</f>
        <v>0</v>
      </c>
      <c r="BY20" s="101">
        <f>COUNTIF($C$20:$AU$20,"HàT")</f>
        <v>0</v>
      </c>
      <c r="BZ20">
        <f t="shared" si="0"/>
        <v>15</v>
      </c>
      <c r="CA20" s="41" t="s">
        <v>81</v>
      </c>
      <c r="CB20" s="41">
        <v>6</v>
      </c>
      <c r="CC20" s="77"/>
      <c r="CD20" s="41">
        <v>2</v>
      </c>
      <c r="CE20" s="41">
        <v>2</v>
      </c>
      <c r="CF20" s="41"/>
      <c r="CG20" s="41">
        <v>2</v>
      </c>
      <c r="CH20" s="41"/>
      <c r="CI20" s="41" t="str">
        <f>IF(COUNTIF(BM6:BM10,"hoa")&lt;&gt;0,"S","")</f>
        <v/>
      </c>
      <c r="CJ20" s="41"/>
      <c r="CK20" s="41"/>
      <c r="CL20" s="41"/>
      <c r="CM20" s="41"/>
      <c r="CN20" s="41"/>
    </row>
    <row r="21" spans="1:92" ht="17.100000000000001" customHeight="1">
      <c r="A21" s="316"/>
      <c r="B21" s="21">
        <v>4</v>
      </c>
      <c r="C21" s="6" t="s">
        <v>31</v>
      </c>
      <c r="D21" s="138"/>
      <c r="E21" s="7" t="s">
        <v>113</v>
      </c>
      <c r="F21" s="6" t="s">
        <v>32</v>
      </c>
      <c r="G21" s="138"/>
      <c r="H21" s="7" t="s">
        <v>97</v>
      </c>
      <c r="I21" s="199" t="s">
        <v>40</v>
      </c>
      <c r="J21" s="138"/>
      <c r="K21" s="8" t="s">
        <v>57</v>
      </c>
      <c r="L21" s="6" t="s">
        <v>30</v>
      </c>
      <c r="M21" s="138"/>
      <c r="N21" s="7" t="s">
        <v>59</v>
      </c>
      <c r="O21" s="6" t="s">
        <v>41</v>
      </c>
      <c r="P21" s="138"/>
      <c r="Q21" s="7" t="s">
        <v>156</v>
      </c>
      <c r="R21" s="8" t="s">
        <v>42</v>
      </c>
      <c r="S21" s="138"/>
      <c r="T21" s="8" t="s">
        <v>60</v>
      </c>
      <c r="U21" s="6" t="s">
        <v>39</v>
      </c>
      <c r="V21" s="138"/>
      <c r="W21" s="7" t="s">
        <v>66</v>
      </c>
      <c r="X21" s="6" t="s">
        <v>33</v>
      </c>
      <c r="Y21" s="138"/>
      <c r="Z21" s="7" t="s">
        <v>61</v>
      </c>
      <c r="AA21" s="6" t="s">
        <v>35</v>
      </c>
      <c r="AB21" s="138"/>
      <c r="AC21" s="7" t="s">
        <v>72</v>
      </c>
      <c r="AD21" s="6" t="s">
        <v>37</v>
      </c>
      <c r="AE21" s="138"/>
      <c r="AF21" s="8" t="s">
        <v>74</v>
      </c>
      <c r="AG21" s="6" t="s">
        <v>38</v>
      </c>
      <c r="AH21" s="138"/>
      <c r="AI21" s="7" t="s">
        <v>70</v>
      </c>
      <c r="AJ21" s="6" t="s">
        <v>35</v>
      </c>
      <c r="AK21" s="138"/>
      <c r="AL21" s="7" t="s">
        <v>81</v>
      </c>
      <c r="AM21" s="6" t="s">
        <v>30</v>
      </c>
      <c r="AN21" s="138"/>
      <c r="AO21" s="7" t="s">
        <v>64</v>
      </c>
      <c r="AP21" s="199" t="s">
        <v>34</v>
      </c>
      <c r="AQ21" s="138"/>
      <c r="AR21" s="8" t="s">
        <v>65</v>
      </c>
      <c r="AS21" s="6" t="s">
        <v>37</v>
      </c>
      <c r="AT21" s="138"/>
      <c r="AU21" s="7" t="s">
        <v>68</v>
      </c>
      <c r="AV21" s="101">
        <f>COUNTIF($C$21:$AU$21,"Hương")</f>
        <v>0</v>
      </c>
      <c r="AW21" s="101">
        <f>COUNTIF($C$21:$AU$21,"lân")</f>
        <v>1</v>
      </c>
      <c r="AX21" s="101">
        <f>COUNTIF($C$21:$AU$21,"thủy")</f>
        <v>1</v>
      </c>
      <c r="AY21" s="101">
        <f>COUNTIF($C$21:$AU$21,"Trang")</f>
        <v>0</v>
      </c>
      <c r="AZ21" s="101">
        <f>COUNTIF($C$21:$AU$21,"hà")</f>
        <v>0</v>
      </c>
      <c r="BA21" s="101">
        <f>COUNTIF($C$21:$AU$21,"My")</f>
        <v>0</v>
      </c>
      <c r="BB21" s="101">
        <f>COUNTIF($C$21:$AU$21,"Tám")</f>
        <v>0</v>
      </c>
      <c r="BC21" s="101">
        <f>COUNTIF($C$21:$AU$21,"Mến")</f>
        <v>1</v>
      </c>
      <c r="BD21" s="101">
        <f>COUNTIF($C$21:$AU$21,"Thiệp")</f>
        <v>1</v>
      </c>
      <c r="BE21" s="101">
        <f>COUNTIF($C$21:$AU$21,"TrangH")</f>
        <v>1</v>
      </c>
      <c r="BF21" s="101">
        <f>COUNTIF($C$21:$AU$21,"ThủyL")</f>
        <v>1</v>
      </c>
      <c r="BG21" s="101">
        <f>COUNTIF($C$21:$AU$21,"Sơn")</f>
        <v>0</v>
      </c>
      <c r="BH21" s="101">
        <f>COUNTIF($C$21:$AU$21,"Ngà")</f>
        <v>0</v>
      </c>
      <c r="BI21" s="101">
        <f>COUNTIF($C$21:$AU$21,"Dung")</f>
        <v>1</v>
      </c>
      <c r="BJ21" s="101">
        <f>COUNTIF($C$21:$AU$21,"Hiền")</f>
        <v>1</v>
      </c>
      <c r="BK21" s="101">
        <f>COUNTIF($C$21:$AU$21,"Thúy")</f>
        <v>0</v>
      </c>
      <c r="BL21" s="101">
        <f>COUNTIF($C$21:$AU$21,"Ngọc")</f>
        <v>1</v>
      </c>
      <c r="BM21" s="101">
        <f>COUNTIF($C$21:$AU$21,"Hoa")</f>
        <v>1</v>
      </c>
      <c r="BN21" s="101">
        <f>COUNTIF($C$21:$AU$21,"thơm")</f>
        <v>0</v>
      </c>
      <c r="BO21" s="101">
        <f>COUNTIF($C$21:$AU$21,"Phương")</f>
        <v>1</v>
      </c>
      <c r="BP21" s="101">
        <f>COUNTIF($C$21:$AU$21,"Hiếu")</f>
        <v>0</v>
      </c>
      <c r="BQ21" s="101">
        <f>COUNTIF($C$21:$AU$21,"Quỳnh")</f>
        <v>0</v>
      </c>
      <c r="BR21" s="101">
        <f>COUNTIF($C$21:$AU$21,"Oanh")</f>
        <v>0</v>
      </c>
      <c r="BS21" s="101">
        <f>COUNTIF($C$21:$AU$21,"P.Hiền")</f>
        <v>0</v>
      </c>
      <c r="BT21" s="101">
        <f>COUNTIF($C$21:$AU$21,"Huê")</f>
        <v>1</v>
      </c>
      <c r="BU21" s="101">
        <f>COUNTIF($C$21:$AU$21,"Tú")</f>
        <v>1</v>
      </c>
      <c r="BV21" s="101">
        <f>COUNTIF($C$21:$AU$21,"Lương")</f>
        <v>1</v>
      </c>
      <c r="BW21" s="101">
        <f>COUNTIF($C$21:$AU$21,"Tâm")</f>
        <v>1</v>
      </c>
      <c r="BX21" s="101">
        <f>COUNTIF($C$21:$AU$21,"Ddung")</f>
        <v>0</v>
      </c>
      <c r="BY21" s="101">
        <f>COUNTIF($C$21:$AU$21,"HàT")</f>
        <v>0</v>
      </c>
      <c r="BZ21">
        <f t="shared" si="0"/>
        <v>15</v>
      </c>
      <c r="CA21" s="41" t="s">
        <v>73</v>
      </c>
      <c r="CB21" s="41">
        <v>13</v>
      </c>
      <c r="CC21" s="77">
        <v>2</v>
      </c>
      <c r="CD21" s="41">
        <v>3</v>
      </c>
      <c r="CE21" s="41">
        <v>3</v>
      </c>
      <c r="CF21" s="41">
        <v>3</v>
      </c>
      <c r="CG21" s="41">
        <v>2</v>
      </c>
      <c r="CH21" s="41"/>
      <c r="CI21" s="41" t="str">
        <f>IF(COUNTIF(BN6:BN10,"Thơm")&lt;&gt;2,"S","")</f>
        <v>S</v>
      </c>
      <c r="CJ21" s="41"/>
      <c r="CK21" s="41"/>
      <c r="CL21" s="41"/>
      <c r="CM21" s="41"/>
      <c r="CN21" s="41"/>
    </row>
    <row r="22" spans="1:92" ht="17.100000000000001" customHeight="1">
      <c r="A22" s="316"/>
      <c r="B22" s="21">
        <v>5</v>
      </c>
      <c r="C22" s="211" t="s">
        <v>88</v>
      </c>
      <c r="D22" s="138"/>
      <c r="E22" s="7" t="s">
        <v>59</v>
      </c>
      <c r="F22" s="6" t="s">
        <v>43</v>
      </c>
      <c r="G22" s="138"/>
      <c r="H22" s="7" t="s">
        <v>72</v>
      </c>
      <c r="I22" s="8" t="s">
        <v>33</v>
      </c>
      <c r="J22" s="138"/>
      <c r="K22" s="8" t="s">
        <v>61</v>
      </c>
      <c r="L22" s="6" t="s">
        <v>37</v>
      </c>
      <c r="M22" s="138"/>
      <c r="N22" s="7" t="s">
        <v>73</v>
      </c>
      <c r="O22" s="6" t="s">
        <v>166</v>
      </c>
      <c r="P22" s="138"/>
      <c r="Q22" s="7" t="s">
        <v>69</v>
      </c>
      <c r="R22" s="199" t="s">
        <v>40</v>
      </c>
      <c r="S22" s="138"/>
      <c r="T22" s="8" t="s">
        <v>57</v>
      </c>
      <c r="U22" s="24" t="s">
        <v>35</v>
      </c>
      <c r="V22" s="141"/>
      <c r="W22" s="27" t="s">
        <v>64</v>
      </c>
      <c r="X22" s="73"/>
      <c r="Y22" s="161"/>
      <c r="Z22" s="162"/>
      <c r="AA22" s="73"/>
      <c r="AB22" s="161"/>
      <c r="AC22" s="162"/>
      <c r="AD22" s="73"/>
      <c r="AE22" s="161"/>
      <c r="AF22" s="163"/>
      <c r="AG22" s="73"/>
      <c r="AH22" s="161"/>
      <c r="AI22" s="162"/>
      <c r="AJ22" s="73"/>
      <c r="AK22" s="161"/>
      <c r="AL22" s="162"/>
      <c r="AM22" s="73"/>
      <c r="AN22" s="161"/>
      <c r="AO22" s="162"/>
      <c r="AP22" s="163"/>
      <c r="AQ22" s="161"/>
      <c r="AR22" s="163"/>
      <c r="AS22" s="73"/>
      <c r="AT22" s="161"/>
      <c r="AU22" s="162"/>
      <c r="AV22" s="100">
        <f>COUNTIF($C$22:$AU$22,"Hương")</f>
        <v>1</v>
      </c>
      <c r="AW22" s="100">
        <f>COUNTIF($C$22:$AU$22,"Lân")</f>
        <v>1</v>
      </c>
      <c r="AX22" s="100">
        <f>COUNTIF($C$22:$AU$22,"Thủy")</f>
        <v>1</v>
      </c>
      <c r="AY22" s="100">
        <f>COUNTIF($C$22:$AU$22,"Trang")</f>
        <v>0</v>
      </c>
      <c r="AZ22" s="100">
        <f>COUNTIF($C$22:$AU$22,"Hà")</f>
        <v>0</v>
      </c>
      <c r="BA22" s="100">
        <f>COUNTIF($C$22:$AU$22,"My")</f>
        <v>0</v>
      </c>
      <c r="BB22" s="100">
        <f>COUNTIF($C$22:$AU$22,"Tám")</f>
        <v>0</v>
      </c>
      <c r="BC22" s="100">
        <f>COUNTIF($C$22:$AU$22,"Mến")</f>
        <v>0</v>
      </c>
      <c r="BD22" s="100">
        <f>COUNTIF($C$22:$AU$22,"Thiệp")</f>
        <v>1</v>
      </c>
      <c r="BE22" s="100">
        <f>COUNTIF($C$22:$AU$22,"TrangH")</f>
        <v>0</v>
      </c>
      <c r="BF22" s="100">
        <f>COUNTIF($C$22:$AU$22,"ThủyL")</f>
        <v>0</v>
      </c>
      <c r="BG22" s="100">
        <f>COUNTIF($C$22:$AU$22,"Sơn")</f>
        <v>0</v>
      </c>
      <c r="BH22" s="100">
        <f>COUNTIF($C$22:$AU$22,"Ngà")</f>
        <v>0</v>
      </c>
      <c r="BI22" s="100">
        <f>COUNTIF($C$22:$AU$22,"Dung")</f>
        <v>0</v>
      </c>
      <c r="BJ22" s="100">
        <f>COUNTIF($C$22:$AU$22,"Hiền")</f>
        <v>1</v>
      </c>
      <c r="BK22" s="100">
        <f>COUNTIF($C$22:$AU$22,"Thúy")</f>
        <v>0</v>
      </c>
      <c r="BL22" s="100">
        <f>COUNTIF($C$22:$AU$22,"Ngọc")</f>
        <v>0</v>
      </c>
      <c r="BM22" s="100">
        <f>COUNTIF($C$22:$AU$22,"Hoa")</f>
        <v>0</v>
      </c>
      <c r="BN22" s="100">
        <f>COUNTIF($C$22:$AU$22,"Thơm")</f>
        <v>1</v>
      </c>
      <c r="BO22" s="100">
        <f>COUNTIF($C$22:$AU$22,"Phương")</f>
        <v>0</v>
      </c>
      <c r="BP22" s="100">
        <f>COUNTIF($C$22:$AU$22,"Hiếu")</f>
        <v>0</v>
      </c>
      <c r="BQ22" s="100">
        <f>COUNTIF($C$22:$AU$22,"Quỳnh")</f>
        <v>0</v>
      </c>
      <c r="BR22" s="100">
        <f>COUNTIF($C$22:$AU$22,"Oanh")</f>
        <v>0</v>
      </c>
      <c r="BS22" s="100">
        <f>COUNTIF($C$22:$AU$22,"P.Hiền")</f>
        <v>0</v>
      </c>
      <c r="BT22" s="100">
        <f>COUNTIF($C$22:$AU$22,"Huê")</f>
        <v>0</v>
      </c>
      <c r="BU22" s="100">
        <f>COUNTIF($C$22:$AU$22,"tú")</f>
        <v>0</v>
      </c>
      <c r="BV22" s="100">
        <f>COUNTIF($C$22:$AU$22,"Lương")</f>
        <v>0</v>
      </c>
      <c r="BW22" s="100">
        <f>COUNTIF($C$22:$AU$22,"Tâm")</f>
        <v>1</v>
      </c>
      <c r="BX22" s="100">
        <f>COUNTIF($C$22:$AU$22,"Ddung")</f>
        <v>0</v>
      </c>
      <c r="BY22" s="100">
        <f>COUNTIF($C$22:$AU$22,"HàT")</f>
        <v>0</v>
      </c>
      <c r="BZ22">
        <f t="shared" si="0"/>
        <v>7</v>
      </c>
      <c r="CA22" s="41" t="s">
        <v>66</v>
      </c>
      <c r="CB22" s="41">
        <v>18</v>
      </c>
      <c r="CC22" s="77">
        <v>3</v>
      </c>
      <c r="CD22" s="41">
        <v>4</v>
      </c>
      <c r="CE22" s="41">
        <v>4</v>
      </c>
      <c r="CF22" s="41">
        <v>4</v>
      </c>
      <c r="CG22" s="41">
        <v>3</v>
      </c>
      <c r="CH22" s="41"/>
      <c r="CI22" s="41" t="str">
        <f>IF(COUNTIF(BT6:BT10,"Huê")&lt;&gt;3,"S","")</f>
        <v>S</v>
      </c>
      <c r="CJ22" s="41"/>
      <c r="CK22" s="41"/>
      <c r="CL22" s="41"/>
      <c r="CM22" s="41"/>
      <c r="CN22" s="41"/>
    </row>
    <row r="23" spans="1:92" ht="17.100000000000001" customHeight="1">
      <c r="A23" s="218"/>
      <c r="B23" s="232"/>
      <c r="C23" s="233"/>
      <c r="D23" s="143"/>
      <c r="E23" s="74"/>
      <c r="F23" s="35"/>
      <c r="G23" s="143"/>
      <c r="H23" s="74"/>
      <c r="I23" s="38"/>
      <c r="J23" s="143"/>
      <c r="K23" s="38"/>
      <c r="L23" s="35"/>
      <c r="M23" s="143"/>
      <c r="N23" s="74"/>
      <c r="O23" s="35"/>
      <c r="P23" s="143"/>
      <c r="Q23" s="74"/>
      <c r="R23" s="234"/>
      <c r="S23" s="143"/>
      <c r="T23" s="38"/>
      <c r="U23" s="222"/>
      <c r="V23" s="190"/>
      <c r="W23" s="191"/>
      <c r="X23" s="235"/>
      <c r="Y23" s="236"/>
      <c r="Z23" s="237"/>
      <c r="AA23" s="235"/>
      <c r="AB23" s="236"/>
      <c r="AC23" s="237"/>
      <c r="AD23" s="238"/>
      <c r="AE23" s="236"/>
      <c r="AF23" s="238"/>
      <c r="AG23" s="235"/>
      <c r="AH23" s="236"/>
      <c r="AI23" s="237"/>
      <c r="AJ23" s="235"/>
      <c r="AK23" s="236"/>
      <c r="AL23" s="237"/>
      <c r="AM23" s="235"/>
      <c r="AN23" s="236"/>
      <c r="AO23" s="237"/>
      <c r="AP23" s="238"/>
      <c r="AQ23" s="236"/>
      <c r="AR23" s="238"/>
      <c r="AS23" s="235"/>
      <c r="AT23" s="236"/>
      <c r="AU23" s="237"/>
      <c r="AV23" s="248">
        <f>SUM(AV18:AV22)</f>
        <v>2</v>
      </c>
      <c r="AW23" s="248">
        <f t="shared" ref="AW23:BY23" si="3">SUM(AW18:AW22)</f>
        <v>4</v>
      </c>
      <c r="AX23" s="248">
        <f t="shared" si="3"/>
        <v>2</v>
      </c>
      <c r="AY23" s="248">
        <f t="shared" si="3"/>
        <v>2</v>
      </c>
      <c r="AZ23" s="248">
        <f t="shared" si="3"/>
        <v>0</v>
      </c>
      <c r="BA23" s="248">
        <f t="shared" si="3"/>
        <v>1</v>
      </c>
      <c r="BB23" s="248">
        <f t="shared" si="3"/>
        <v>1</v>
      </c>
      <c r="BC23" s="248">
        <f t="shared" si="3"/>
        <v>3</v>
      </c>
      <c r="BD23" s="248">
        <f t="shared" si="3"/>
        <v>4</v>
      </c>
      <c r="BE23" s="248">
        <f t="shared" si="3"/>
        <v>3</v>
      </c>
      <c r="BF23" s="248">
        <f t="shared" si="3"/>
        <v>4</v>
      </c>
      <c r="BG23" s="248">
        <f t="shared" si="3"/>
        <v>2</v>
      </c>
      <c r="BH23" s="248">
        <f t="shared" si="3"/>
        <v>0</v>
      </c>
      <c r="BI23" s="248">
        <f t="shared" si="3"/>
        <v>3</v>
      </c>
      <c r="BJ23" s="248">
        <f t="shared" si="3"/>
        <v>3</v>
      </c>
      <c r="BK23" s="248">
        <f t="shared" si="3"/>
        <v>2</v>
      </c>
      <c r="BL23" s="248">
        <f t="shared" si="3"/>
        <v>2</v>
      </c>
      <c r="BM23" s="248">
        <f t="shared" si="3"/>
        <v>1</v>
      </c>
      <c r="BN23" s="248">
        <f t="shared" si="3"/>
        <v>3</v>
      </c>
      <c r="BO23" s="248">
        <f t="shared" si="3"/>
        <v>3</v>
      </c>
      <c r="BP23" s="248">
        <f t="shared" si="3"/>
        <v>3</v>
      </c>
      <c r="BQ23" s="248">
        <f t="shared" si="3"/>
        <v>1</v>
      </c>
      <c r="BR23" s="248">
        <f t="shared" si="3"/>
        <v>2</v>
      </c>
      <c r="BS23" s="248">
        <f t="shared" si="3"/>
        <v>2</v>
      </c>
      <c r="BT23" s="248">
        <f t="shared" si="3"/>
        <v>4</v>
      </c>
      <c r="BU23" s="248">
        <f t="shared" si="3"/>
        <v>4</v>
      </c>
      <c r="BV23" s="248">
        <f t="shared" si="3"/>
        <v>3</v>
      </c>
      <c r="BW23" s="248">
        <f t="shared" si="3"/>
        <v>3</v>
      </c>
      <c r="BX23" s="248">
        <f t="shared" si="3"/>
        <v>0</v>
      </c>
      <c r="BY23" s="248">
        <f t="shared" si="3"/>
        <v>0</v>
      </c>
      <c r="CA23" s="41"/>
      <c r="CB23" s="41"/>
      <c r="CC23" s="77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</row>
    <row r="24" spans="1:92" ht="17.100000000000001" customHeight="1">
      <c r="A24" s="316">
        <v>5</v>
      </c>
      <c r="B24" s="20">
        <v>1</v>
      </c>
      <c r="C24" s="4" t="s">
        <v>41</v>
      </c>
      <c r="D24" s="137"/>
      <c r="E24" s="11" t="s">
        <v>156</v>
      </c>
      <c r="F24" s="4" t="s">
        <v>30</v>
      </c>
      <c r="G24" s="137"/>
      <c r="H24" s="11" t="s">
        <v>58</v>
      </c>
      <c r="I24" s="5" t="s">
        <v>38</v>
      </c>
      <c r="J24" s="137"/>
      <c r="K24" s="5" t="s">
        <v>70</v>
      </c>
      <c r="L24" s="4" t="s">
        <v>38</v>
      </c>
      <c r="M24" s="137"/>
      <c r="N24" s="11" t="s">
        <v>62</v>
      </c>
      <c r="O24" s="4" t="s">
        <v>30</v>
      </c>
      <c r="P24" s="137"/>
      <c r="Q24" s="11" t="s">
        <v>69</v>
      </c>
      <c r="R24" s="5" t="s">
        <v>37</v>
      </c>
      <c r="S24" s="137"/>
      <c r="T24" s="5" t="s">
        <v>68</v>
      </c>
      <c r="U24" s="35" t="s">
        <v>30</v>
      </c>
      <c r="V24" s="143"/>
      <c r="W24" s="74" t="s">
        <v>80</v>
      </c>
      <c r="X24" s="4" t="s">
        <v>37</v>
      </c>
      <c r="Y24" s="137"/>
      <c r="Z24" s="11" t="s">
        <v>73</v>
      </c>
      <c r="AA24" s="4" t="s">
        <v>42</v>
      </c>
      <c r="AB24" s="137"/>
      <c r="AC24" s="11" t="s">
        <v>60</v>
      </c>
      <c r="AD24" s="5" t="s">
        <v>38</v>
      </c>
      <c r="AE24" s="137"/>
      <c r="AF24" s="5" t="s">
        <v>71</v>
      </c>
      <c r="AG24" s="4" t="s">
        <v>30</v>
      </c>
      <c r="AH24" s="137"/>
      <c r="AI24" s="11" t="s">
        <v>77</v>
      </c>
      <c r="AJ24" s="4" t="s">
        <v>30</v>
      </c>
      <c r="AK24" s="137"/>
      <c r="AL24" s="11" t="s">
        <v>56</v>
      </c>
      <c r="AM24" s="4" t="s">
        <v>30</v>
      </c>
      <c r="AN24" s="137"/>
      <c r="AO24" s="11" t="s">
        <v>64</v>
      </c>
      <c r="AP24" s="169" t="s">
        <v>37</v>
      </c>
      <c r="AQ24" s="137"/>
      <c r="AR24" s="5" t="s">
        <v>57</v>
      </c>
      <c r="AS24" s="204" t="s">
        <v>165</v>
      </c>
      <c r="AT24" s="137"/>
      <c r="AU24" s="11"/>
      <c r="AV24" s="101">
        <f>COUNTIF($C$24:$AU$24,"Hương")</f>
        <v>1</v>
      </c>
      <c r="AW24" s="101">
        <f>COUNTIF($C$24:$AU$24,"Lân")</f>
        <v>1</v>
      </c>
      <c r="AX24" s="101">
        <f>COUNTIF($C$24:$AU$24,"Thủy")</f>
        <v>0</v>
      </c>
      <c r="AY24" s="101">
        <f>COUNTIF($C$24:$AU$24,"Trang")</f>
        <v>1</v>
      </c>
      <c r="AZ24" s="101">
        <f>COUNTIF($C$24:$AU$24,"Hà")</f>
        <v>1</v>
      </c>
      <c r="BA24" s="101">
        <f>COUNTIF($C$24:$AU$24,"My")</f>
        <v>1</v>
      </c>
      <c r="BB24" s="101">
        <f>COUNTIF($C$24:$AU$24,"Tám")</f>
        <v>1</v>
      </c>
      <c r="BC24" s="101">
        <f>COUNTIF($C$24:$AU$24,"Mến")</f>
        <v>0</v>
      </c>
      <c r="BD24" s="101">
        <f>COUNTIF($C$24:$AU$24,"Thiệp")</f>
        <v>0</v>
      </c>
      <c r="BE24" s="101">
        <f>COUNTIF($C$24:$AU$24,"TrangH")</f>
        <v>0</v>
      </c>
      <c r="BF24" s="101">
        <f>COUNTIF($C$24:$AU$24,"ThủyL")</f>
        <v>0</v>
      </c>
      <c r="BG24" s="101">
        <f>COUNTIF($C$24:$AU$24,"Sơn")</f>
        <v>0</v>
      </c>
      <c r="BH24" s="101">
        <f>COUNTIF($C$24:$AU$24,"Nga")</f>
        <v>0</v>
      </c>
      <c r="BI24" s="101">
        <f>COUNTIF($C$24:$AU$24,"Dung")</f>
        <v>1</v>
      </c>
      <c r="BJ24" s="101">
        <f>COUNTIF($C$24:$AU$24,"Hiền")</f>
        <v>1</v>
      </c>
      <c r="BK24" s="101">
        <f>COUNTIF($C$24:$AU$24,"Thúy")</f>
        <v>0</v>
      </c>
      <c r="BL24" s="101">
        <f>COUNTIF($C$24:$AU$24,"Ngọc")</f>
        <v>0</v>
      </c>
      <c r="BM24" s="101">
        <f>COUNTIF($C$24:$AU$24,"Hoa")</f>
        <v>0</v>
      </c>
      <c r="BN24" s="101">
        <f>COUNTIF($C$24:$AU$24,"Thơm")</f>
        <v>1</v>
      </c>
      <c r="BO24" s="101">
        <f>COUNTIF($C$24:$AU$24,"Phương")</f>
        <v>1</v>
      </c>
      <c r="BP24" s="101">
        <f>COUNTIF($C$24:$AU$24,"Hiếu")</f>
        <v>1</v>
      </c>
      <c r="BQ24" s="101">
        <f>COUNTIF($C$24:$AU$24,"Quỳnh")</f>
        <v>0</v>
      </c>
      <c r="BR24" s="101">
        <f>COUNTIF($C$24:$AU$24,"Oanh")</f>
        <v>1</v>
      </c>
      <c r="BS24" s="101">
        <f>COUNTIF($C$24:$AU$24,"P.Hiền")</f>
        <v>0</v>
      </c>
      <c r="BT24" s="101">
        <f>COUNTIF($C$24:$AU$24,"Huê")</f>
        <v>0</v>
      </c>
      <c r="BU24" s="101">
        <f>COUNTIF($C$24:$AU$24,"Tú")</f>
        <v>1</v>
      </c>
      <c r="BV24" s="101">
        <f>COUNTIF($C$24:$AU$24,"Lương")</f>
        <v>1</v>
      </c>
      <c r="BW24" s="101">
        <f>COUNTIF($C$24:$AU$24,"Tâm")</f>
        <v>0</v>
      </c>
      <c r="BX24" s="101">
        <f>COUNTIF($C$24:$AU$24,"Ddung")</f>
        <v>0</v>
      </c>
      <c r="BY24" s="101">
        <f>COUNTIF($C$24:$AU$24,"HàT")</f>
        <v>0</v>
      </c>
      <c r="BZ24">
        <f t="shared" si="0"/>
        <v>14</v>
      </c>
      <c r="CA24" s="41" t="s">
        <v>61</v>
      </c>
      <c r="CB24" s="41">
        <v>22</v>
      </c>
      <c r="CC24" s="77">
        <v>3</v>
      </c>
      <c r="CD24" s="41">
        <v>4</v>
      </c>
      <c r="CE24" s="41">
        <v>4</v>
      </c>
      <c r="CF24" s="41">
        <v>4</v>
      </c>
      <c r="CG24" s="41">
        <v>2</v>
      </c>
      <c r="CH24" s="41">
        <v>5</v>
      </c>
      <c r="CI24" s="41" t="str">
        <f>IF(COUNTIF(BD6:BD10,"Thiệp")&lt;&gt;3,"S","")</f>
        <v>S</v>
      </c>
      <c r="CJ24" s="41"/>
      <c r="CK24" s="41"/>
      <c r="CL24" s="41"/>
      <c r="CM24" s="41"/>
      <c r="CN24" s="41"/>
    </row>
    <row r="25" spans="1:92" ht="17.100000000000001" customHeight="1">
      <c r="A25" s="316"/>
      <c r="B25" s="21">
        <v>2</v>
      </c>
      <c r="C25" s="203" t="s">
        <v>34</v>
      </c>
      <c r="D25" s="138"/>
      <c r="E25" s="7" t="s">
        <v>65</v>
      </c>
      <c r="F25" s="6" t="s">
        <v>31</v>
      </c>
      <c r="G25" s="138"/>
      <c r="H25" s="7" t="s">
        <v>113</v>
      </c>
      <c r="I25" s="8" t="s">
        <v>32</v>
      </c>
      <c r="J25" s="138"/>
      <c r="K25" s="8" t="s">
        <v>97</v>
      </c>
      <c r="L25" s="203" t="s">
        <v>39</v>
      </c>
      <c r="M25" s="138"/>
      <c r="N25" s="7" t="s">
        <v>66</v>
      </c>
      <c r="O25" s="6" t="s">
        <v>35</v>
      </c>
      <c r="P25" s="138"/>
      <c r="Q25" s="7" t="s">
        <v>64</v>
      </c>
      <c r="R25" s="8" t="s">
        <v>30</v>
      </c>
      <c r="S25" s="138"/>
      <c r="T25" s="8" t="s">
        <v>56</v>
      </c>
      <c r="U25" s="6" t="s">
        <v>41</v>
      </c>
      <c r="V25" s="138"/>
      <c r="W25" s="7" t="s">
        <v>156</v>
      </c>
      <c r="X25" s="6" t="s">
        <v>37</v>
      </c>
      <c r="Y25" s="138"/>
      <c r="Z25" s="7" t="s">
        <v>73</v>
      </c>
      <c r="AA25" s="6" t="s">
        <v>38</v>
      </c>
      <c r="AB25" s="138"/>
      <c r="AC25" s="7" t="s">
        <v>114</v>
      </c>
      <c r="AD25" s="8" t="s">
        <v>33</v>
      </c>
      <c r="AE25" s="138"/>
      <c r="AF25" s="8" t="s">
        <v>61</v>
      </c>
      <c r="AG25" s="6" t="s">
        <v>42</v>
      </c>
      <c r="AH25" s="138"/>
      <c r="AI25" s="7" t="s">
        <v>60</v>
      </c>
      <c r="AJ25" s="6" t="s">
        <v>37</v>
      </c>
      <c r="AK25" s="138"/>
      <c r="AL25" s="7" t="s">
        <v>81</v>
      </c>
      <c r="AM25" s="6" t="s">
        <v>43</v>
      </c>
      <c r="AN25" s="138"/>
      <c r="AO25" s="7" t="s">
        <v>72</v>
      </c>
      <c r="AP25" s="163" t="s">
        <v>30</v>
      </c>
      <c r="AQ25" s="138"/>
      <c r="AR25" s="8" t="s">
        <v>69</v>
      </c>
      <c r="AS25" s="6" t="s">
        <v>165</v>
      </c>
      <c r="AT25" s="138"/>
      <c r="AU25" s="7"/>
      <c r="AV25" s="101">
        <f>COUNTIF($C$25:$AU$25,"Hương")</f>
        <v>1</v>
      </c>
      <c r="AW25" s="101">
        <f>COUNTIF($C$25:$AU$25,"Lân")</f>
        <v>1</v>
      </c>
      <c r="AX25" s="101">
        <f>COUNTIF($C$25:$AU$25,"Thủy")</f>
        <v>0</v>
      </c>
      <c r="AY25" s="101">
        <f>COUNTIF($C$25:$AU$25,"Trang")</f>
        <v>0</v>
      </c>
      <c r="AZ25" s="101">
        <f>COUNTIF($C$25:$AU$25,"Hà")</f>
        <v>1</v>
      </c>
      <c r="BA25" s="101">
        <f>COUNTIF($C$25:$AU$25,"My")</f>
        <v>0</v>
      </c>
      <c r="BB25" s="101">
        <f>COUNTIF($C$25:$AU$25,"Tám")</f>
        <v>0</v>
      </c>
      <c r="BC25" s="101">
        <f>COUNTIF($C$25:$AU$25,"Mến")</f>
        <v>1</v>
      </c>
      <c r="BD25" s="101">
        <f>COUNTIF($C$25:$AU$25,"Thiệp")</f>
        <v>1</v>
      </c>
      <c r="BE25" s="101">
        <f>COUNTIF($C$25:$AU$25,"TrangH")</f>
        <v>1</v>
      </c>
      <c r="BF25" s="101">
        <f>COUNTIF($C$25:$AU$25,"ThủyL")</f>
        <v>1</v>
      </c>
      <c r="BG25" s="101">
        <f>COUNTIF($C$25:$AU$25,"Sơn")</f>
        <v>0</v>
      </c>
      <c r="BH25" s="101">
        <f>COUNTIF($C$25:$AU$25,"Ngà")</f>
        <v>0</v>
      </c>
      <c r="BI25" s="101">
        <f>COUNTIF($C$25:$AU$25,"Dung")</f>
        <v>0</v>
      </c>
      <c r="BJ25" s="101">
        <f>COUNTIF($C$25:$AU$25,"Hiền")</f>
        <v>0</v>
      </c>
      <c r="BK25" s="101">
        <f>COUNTIF($C$25:$AU$25,"Thúy")</f>
        <v>0</v>
      </c>
      <c r="BL25" s="101">
        <f>COUNTIF($C$25:$AU$25,"Ngọc")</f>
        <v>0</v>
      </c>
      <c r="BM25" s="101">
        <f>COUNTIF($C$25:$AU$25,"Hoa")</f>
        <v>1</v>
      </c>
      <c r="BN25" s="101">
        <f>COUNTIF($C$25:$AU$25,"Thơm")</f>
        <v>1</v>
      </c>
      <c r="BO25" s="101">
        <f>COUNTIF($C$25:$AU$25,"Phương")</f>
        <v>0</v>
      </c>
      <c r="BP25" s="101">
        <f>COUNTIF($C$25:$AU$25,"Hiếu")</f>
        <v>0</v>
      </c>
      <c r="BQ25" s="101">
        <f>COUNTIF($C$25:$AU$25,"Quỳnh")</f>
        <v>0</v>
      </c>
      <c r="BR25" s="101">
        <f>COUNTIF($C$25:$AU$25,"Oanh")</f>
        <v>0</v>
      </c>
      <c r="BS25" s="101">
        <f>COUNTIF($C$25:$AU$25,"P.Hiền")</f>
        <v>1</v>
      </c>
      <c r="BT25" s="101">
        <f>COUNTIF($C$25:$AU$25,"Huê")</f>
        <v>1</v>
      </c>
      <c r="BU25" s="101">
        <f>COUNTIF($C$25:$AU$25,"tú")</f>
        <v>1</v>
      </c>
      <c r="BV25" s="101">
        <f>COUNTIF($C$25:$AU$25,"Lương")</f>
        <v>1</v>
      </c>
      <c r="BW25" s="101">
        <f>COUNTIF($C$25:$AU$25,"Tâm")</f>
        <v>1</v>
      </c>
      <c r="BX25" s="101">
        <f>COUNTIF($C$25:$AU$25,"Ddung")</f>
        <v>0</v>
      </c>
      <c r="BY25" s="101">
        <f>COUNTIF($C$25:$AU$25,"HàT")</f>
        <v>0</v>
      </c>
      <c r="BZ25">
        <f t="shared" si="0"/>
        <v>14</v>
      </c>
      <c r="CA25" s="41" t="s">
        <v>154</v>
      </c>
      <c r="CB25" s="41">
        <v>5</v>
      </c>
      <c r="CC25" s="77"/>
      <c r="CD25" s="41"/>
      <c r="CE25" s="41"/>
      <c r="CF25" s="41"/>
      <c r="CG25" s="41">
        <v>2</v>
      </c>
      <c r="CH25" s="41">
        <v>3</v>
      </c>
      <c r="CI25" s="41" t="str">
        <f>IF(COUNTIF(BD7:BD12,"DDung")&lt;&gt;0,"S","")</f>
        <v/>
      </c>
      <c r="CJ25" s="41"/>
      <c r="CK25" s="41"/>
      <c r="CL25" s="41"/>
      <c r="CM25" s="41"/>
      <c r="CN25" s="41"/>
    </row>
    <row r="26" spans="1:92" ht="17.100000000000001" customHeight="1">
      <c r="A26" s="316"/>
      <c r="B26" s="21">
        <v>3</v>
      </c>
      <c r="C26" s="6" t="s">
        <v>38</v>
      </c>
      <c r="D26" s="138"/>
      <c r="E26" s="7" t="s">
        <v>71</v>
      </c>
      <c r="F26" s="6" t="s">
        <v>37</v>
      </c>
      <c r="G26" s="138"/>
      <c r="H26" s="7" t="s">
        <v>74</v>
      </c>
      <c r="I26" s="8" t="s">
        <v>35</v>
      </c>
      <c r="J26" s="138"/>
      <c r="K26" s="8" t="s">
        <v>64</v>
      </c>
      <c r="L26" s="6" t="s">
        <v>32</v>
      </c>
      <c r="M26" s="138"/>
      <c r="N26" s="7" t="s">
        <v>97</v>
      </c>
      <c r="O26" s="6" t="s">
        <v>37</v>
      </c>
      <c r="P26" s="138"/>
      <c r="Q26" s="7" t="s">
        <v>57</v>
      </c>
      <c r="R26" s="8" t="s">
        <v>39</v>
      </c>
      <c r="S26" s="138"/>
      <c r="T26" s="8" t="s">
        <v>66</v>
      </c>
      <c r="U26" s="6" t="s">
        <v>37</v>
      </c>
      <c r="V26" s="138"/>
      <c r="W26" s="7" t="s">
        <v>68</v>
      </c>
      <c r="X26" s="73" t="s">
        <v>38</v>
      </c>
      <c r="Y26" s="138"/>
      <c r="Z26" s="7" t="s">
        <v>62</v>
      </c>
      <c r="AA26" s="203" t="s">
        <v>31</v>
      </c>
      <c r="AB26" s="138"/>
      <c r="AC26" s="7" t="s">
        <v>113</v>
      </c>
      <c r="AD26" s="8" t="s">
        <v>30</v>
      </c>
      <c r="AE26" s="138"/>
      <c r="AF26" s="8" t="s">
        <v>56</v>
      </c>
      <c r="AG26" s="6" t="s">
        <v>35</v>
      </c>
      <c r="AH26" s="138"/>
      <c r="AI26" s="7" t="s">
        <v>72</v>
      </c>
      <c r="AJ26" s="6" t="s">
        <v>33</v>
      </c>
      <c r="AK26" s="138"/>
      <c r="AL26" s="7" t="s">
        <v>61</v>
      </c>
      <c r="AM26" s="6" t="s">
        <v>37</v>
      </c>
      <c r="AN26" s="138"/>
      <c r="AO26" s="7" t="s">
        <v>67</v>
      </c>
      <c r="AP26" s="8" t="s">
        <v>165</v>
      </c>
      <c r="AQ26" s="138"/>
      <c r="AR26" s="8"/>
      <c r="AS26" s="73" t="s">
        <v>38</v>
      </c>
      <c r="AT26" s="138"/>
      <c r="AU26" s="7" t="s">
        <v>70</v>
      </c>
      <c r="AV26" s="101">
        <f>COUNTIF($C$26:$AU$26,"Hương")</f>
        <v>0</v>
      </c>
      <c r="AW26" s="101">
        <f>COUNTIF($C$26:$AU$26,"Lân")</f>
        <v>1</v>
      </c>
      <c r="AX26" s="101">
        <f>COUNTIF($C$26:$AU$26,"Thủy")</f>
        <v>0</v>
      </c>
      <c r="AY26" s="101">
        <f>COUNTIF($C$26:$AU$26,"Trang")</f>
        <v>0</v>
      </c>
      <c r="AZ26" s="101">
        <f>COUNTIF($C$26:$AU$26,"Hà")</f>
        <v>1</v>
      </c>
      <c r="BA26" s="101">
        <f>COUNTIF($C$26:$AU$26,"My")</f>
        <v>0</v>
      </c>
      <c r="BB26" s="101">
        <f>COUNTIF($C$26:$AU$26,"Tám")</f>
        <v>0</v>
      </c>
      <c r="BC26" s="101">
        <f>COUNTIF($C$26:$AU$26,"Mến")</f>
        <v>0</v>
      </c>
      <c r="BD26" s="101">
        <f>COUNTIF($C$26:$AU$26,"Thiệp")</f>
        <v>1</v>
      </c>
      <c r="BE26" s="101">
        <f>COUNTIF($C$26:$AU$26,"TrangH")</f>
        <v>1</v>
      </c>
      <c r="BF26" s="101">
        <f>COUNTIF($C$26:$AU$26,"ThủyL")</f>
        <v>1</v>
      </c>
      <c r="BG26" s="101">
        <f>COUNTIF($C$26:$AU$26,"Sơn")</f>
        <v>0</v>
      </c>
      <c r="BH26" s="101">
        <f>COUNTIF($C$26:$AU$26,"Ngà")</f>
        <v>0</v>
      </c>
      <c r="BI26" s="101">
        <f>COUNTIF($C$26:$AU$26,"Dung")</f>
        <v>1</v>
      </c>
      <c r="BJ26" s="101">
        <f>COUNTIF($C$26:$AU$26,"Hiền")</f>
        <v>1</v>
      </c>
      <c r="BK26" s="101">
        <f>COUNTIF($C$26:$AU$26,"Thúy")</f>
        <v>1</v>
      </c>
      <c r="BL26" s="101">
        <f>COUNTIF($C$26:$AU$26,"Ngọc")</f>
        <v>1</v>
      </c>
      <c r="BM26" s="101">
        <f>COUNTIF($C$26:$AU$26,"Hoa")</f>
        <v>0</v>
      </c>
      <c r="BN26" s="101">
        <f>COUNTIF($C$26:$AU$26,"Thơm")</f>
        <v>0</v>
      </c>
      <c r="BO26" s="101">
        <f>COUNTIF($C$26:$AU$26,"Phương")</f>
        <v>1</v>
      </c>
      <c r="BP26" s="101">
        <f>COUNTIF($C$26:$AU$26,"Hiếu")</f>
        <v>1</v>
      </c>
      <c r="BQ26" s="101">
        <f>COUNTIF($C$26:$AU$26,"Quỳnh")</f>
        <v>0</v>
      </c>
      <c r="BR26" s="101">
        <f>COUNTIF($C$26:$AU$26,"Oanh")</f>
        <v>1</v>
      </c>
      <c r="BS26" s="101">
        <f>COUNTIF($C$26:$AU$26,"P.Hiền")</f>
        <v>0</v>
      </c>
      <c r="BT26" s="101">
        <f>COUNTIF($C$26:$AU$26,"Huê")</f>
        <v>1</v>
      </c>
      <c r="BU26" s="101">
        <f>COUNTIF($C$26:$AU$26,"tú")</f>
        <v>0</v>
      </c>
      <c r="BV26" s="101">
        <f>COUNTIF($C$26:$AU$26,"Lương")</f>
        <v>0</v>
      </c>
      <c r="BW26" s="101">
        <f>COUNTIF($C$26:$AU$26,"Tâm")</f>
        <v>1</v>
      </c>
      <c r="BX26" s="101">
        <f>COUNTIF($C$26:$AU$26,"Ddung")</f>
        <v>0</v>
      </c>
      <c r="BY26" s="101">
        <f>COUNTIF($C$26:$AU$26,"Hàt")</f>
        <v>0</v>
      </c>
      <c r="BZ26">
        <f t="shared" si="0"/>
        <v>14</v>
      </c>
      <c r="CA26" s="41" t="s">
        <v>155</v>
      </c>
      <c r="CB26" s="41">
        <v>14</v>
      </c>
      <c r="CC26" s="77"/>
      <c r="CD26" s="41">
        <v>3</v>
      </c>
      <c r="CE26" s="41">
        <v>3</v>
      </c>
      <c r="CF26" s="41">
        <v>3</v>
      </c>
      <c r="CG26" s="41">
        <v>2</v>
      </c>
      <c r="CH26" s="41">
        <v>3</v>
      </c>
      <c r="CI26" s="41" t="str">
        <f>IF(COUNTIF(BE6:BE10,"TrangH")&lt;&gt;0,"S","")</f>
        <v/>
      </c>
      <c r="CJ26" s="41"/>
      <c r="CK26" s="41"/>
      <c r="CL26" s="41"/>
      <c r="CM26" s="41"/>
      <c r="CN26" s="41"/>
    </row>
    <row r="27" spans="1:92" ht="17.100000000000001" customHeight="1">
      <c r="A27" s="316"/>
      <c r="B27" s="21">
        <v>4</v>
      </c>
      <c r="C27" s="6" t="s">
        <v>32</v>
      </c>
      <c r="D27" s="138"/>
      <c r="E27" s="7" t="s">
        <v>97</v>
      </c>
      <c r="F27" s="6" t="s">
        <v>37</v>
      </c>
      <c r="G27" s="138"/>
      <c r="H27" s="7" t="s">
        <v>74</v>
      </c>
      <c r="I27" s="8" t="s">
        <v>30</v>
      </c>
      <c r="J27" s="138"/>
      <c r="K27" s="8" t="s">
        <v>58</v>
      </c>
      <c r="L27" s="6" t="s">
        <v>30</v>
      </c>
      <c r="M27" s="138"/>
      <c r="N27" s="7" t="s">
        <v>59</v>
      </c>
      <c r="O27" s="6" t="s">
        <v>37</v>
      </c>
      <c r="P27" s="138"/>
      <c r="Q27" s="7" t="s">
        <v>57</v>
      </c>
      <c r="R27" s="8" t="s">
        <v>41</v>
      </c>
      <c r="S27" s="138"/>
      <c r="T27" s="8" t="s">
        <v>156</v>
      </c>
      <c r="U27" s="6" t="s">
        <v>37</v>
      </c>
      <c r="V27" s="138"/>
      <c r="W27" s="7" t="s">
        <v>68</v>
      </c>
      <c r="X27" s="6" t="s">
        <v>34</v>
      </c>
      <c r="Y27" s="138"/>
      <c r="Z27" s="7" t="s">
        <v>65</v>
      </c>
      <c r="AA27" s="6" t="s">
        <v>30</v>
      </c>
      <c r="AB27" s="138"/>
      <c r="AC27" s="7" t="s">
        <v>64</v>
      </c>
      <c r="AD27" s="6" t="s">
        <v>30</v>
      </c>
      <c r="AE27" s="138"/>
      <c r="AF27" s="8" t="s">
        <v>56</v>
      </c>
      <c r="AG27" s="6" t="s">
        <v>33</v>
      </c>
      <c r="AH27" s="138"/>
      <c r="AI27" s="7" t="s">
        <v>61</v>
      </c>
      <c r="AJ27" s="6" t="s">
        <v>39</v>
      </c>
      <c r="AK27" s="138"/>
      <c r="AL27" s="7" t="s">
        <v>66</v>
      </c>
      <c r="AM27" s="6" t="s">
        <v>37</v>
      </c>
      <c r="AN27" s="138"/>
      <c r="AO27" s="7" t="s">
        <v>67</v>
      </c>
      <c r="AP27" s="6" t="s">
        <v>165</v>
      </c>
      <c r="AQ27" s="138"/>
      <c r="AR27" s="7"/>
      <c r="AS27" s="163" t="s">
        <v>31</v>
      </c>
      <c r="AT27" s="138"/>
      <c r="AU27" s="7" t="s">
        <v>113</v>
      </c>
      <c r="AV27" s="101">
        <f>COUNTIF($C$27:$AU$27,"Hương")</f>
        <v>0</v>
      </c>
      <c r="AW27" s="101">
        <f>COUNTIF($C$27:$AU$27,"Lân")</f>
        <v>1</v>
      </c>
      <c r="AX27" s="101">
        <f>COUNTIF($C$27:$AU$27,"Thủy")</f>
        <v>1</v>
      </c>
      <c r="AY27" s="101">
        <f>COUNTIF($C$27:$AU$27,"Trang")</f>
        <v>1</v>
      </c>
      <c r="AZ27" s="101">
        <f>COUNTIF($C$27:$AU$27,"Hà")</f>
        <v>1</v>
      </c>
      <c r="BA27" s="101">
        <f>COUNTIF($C$27:$AU$27,"My")</f>
        <v>0</v>
      </c>
      <c r="BB27" s="101">
        <f>COUNTIF($C$27:$AU$27,"Tám")</f>
        <v>0</v>
      </c>
      <c r="BC27" s="101">
        <f>COUNTIF($C$27:$AU$27,"Mến")</f>
        <v>1</v>
      </c>
      <c r="BD27" s="101">
        <f>COUNTIF($C$27:$AU$27,"Thiệp")</f>
        <v>1</v>
      </c>
      <c r="BE27" s="101">
        <f>COUNTIF($C$27:$AU$27,"TrangH")</f>
        <v>1</v>
      </c>
      <c r="BF27" s="101">
        <f>COUNTIF($C$27:$AU$27,"ThủyL")</f>
        <v>1</v>
      </c>
      <c r="BG27" s="101">
        <f>COUNTIF($C$27:$AU$27,"sơn")</f>
        <v>0</v>
      </c>
      <c r="BH27" s="101">
        <f>COUNTIF($C$27:$AU$27,"Ngà")</f>
        <v>0</v>
      </c>
      <c r="BI27" s="101">
        <f>COUNTIF($C$27:$AU$27,"Dung")</f>
        <v>1</v>
      </c>
      <c r="BJ27" s="101">
        <f>COUNTIF($C$27:$AU$27,"Hiền")</f>
        <v>1</v>
      </c>
      <c r="BK27" s="101">
        <f>COUNTIF($C$27:$AU$27,"Thúy")</f>
        <v>1</v>
      </c>
      <c r="BL27" s="101">
        <f>COUNTIF($C$27:$AU$27,"Ngọc")</f>
        <v>1</v>
      </c>
      <c r="BM27" s="101">
        <f>COUNTIF($C$27:$AU$27,"Hoa")</f>
        <v>0</v>
      </c>
      <c r="BN27" s="101">
        <f>COUNTIF($C$27:$AU$27,"Thơm")</f>
        <v>0</v>
      </c>
      <c r="BO27" s="101">
        <f>COUNTIF($C$27:$AU$27,"Phương")</f>
        <v>0</v>
      </c>
      <c r="BP27" s="101">
        <f>COUNTIF($C$27:$AU$27,"Hiếu")</f>
        <v>0</v>
      </c>
      <c r="BQ27" s="101">
        <f>COUNTIF($C$27:$AU$27,"Quỳnh")</f>
        <v>0</v>
      </c>
      <c r="BR27" s="101">
        <f>COUNTIF($C$27:$AU$27,"Oanh")</f>
        <v>0</v>
      </c>
      <c r="BS27" s="101">
        <f>COUNTIF($C$27:$AU$27,"P.Hiền")</f>
        <v>0</v>
      </c>
      <c r="BT27" s="101">
        <f>COUNTIF($C$27:$AU$27,"Huê")</f>
        <v>1</v>
      </c>
      <c r="BU27" s="101">
        <f>COUNTIF($C$27:$AU$27,"Tú")</f>
        <v>1</v>
      </c>
      <c r="BV27" s="101">
        <f>COUNTIF($C$27:$AU$27,"Lương")</f>
        <v>0</v>
      </c>
      <c r="BW27" s="101">
        <f>COUNTIF($C$27:$AU$27,"Tâm")</f>
        <v>0</v>
      </c>
      <c r="BX27" s="101">
        <f>COUNTIF($C$27:$AU$27,"Ddung")</f>
        <v>0</v>
      </c>
      <c r="BY27" s="101">
        <f>COUNTIF($C$27:$AU$27,"HàT")</f>
        <v>0</v>
      </c>
      <c r="BZ27">
        <f t="shared" si="0"/>
        <v>14</v>
      </c>
      <c r="CA27" s="41" t="s">
        <v>98</v>
      </c>
      <c r="CB27" s="41">
        <v>18</v>
      </c>
      <c r="CC27" s="77"/>
      <c r="CD27" s="41">
        <v>4</v>
      </c>
      <c r="CE27" s="41">
        <v>4</v>
      </c>
      <c r="CF27" s="41">
        <v>4</v>
      </c>
      <c r="CG27" s="41">
        <v>2</v>
      </c>
      <c r="CH27" s="41">
        <v>4</v>
      </c>
      <c r="CI27" s="41" t="str">
        <f>IF(COUNTIF(BE6:BE10,"Thủyl")&lt;&gt;0,"S","")</f>
        <v/>
      </c>
      <c r="CJ27" s="41"/>
      <c r="CK27" s="41"/>
      <c r="CL27" s="41"/>
      <c r="CM27" s="41"/>
      <c r="CN27" s="41"/>
    </row>
    <row r="28" spans="1:92" ht="17.100000000000001" customHeight="1">
      <c r="A28" s="316"/>
      <c r="B28" s="21">
        <v>5</v>
      </c>
      <c r="C28" s="203" t="s">
        <v>40</v>
      </c>
      <c r="D28" s="138"/>
      <c r="E28" s="7" t="s">
        <v>67</v>
      </c>
      <c r="F28" s="6" t="s">
        <v>35</v>
      </c>
      <c r="G28" s="138"/>
      <c r="H28" s="7" t="s">
        <v>64</v>
      </c>
      <c r="I28" s="199" t="s">
        <v>31</v>
      </c>
      <c r="J28" s="138"/>
      <c r="K28" s="199" t="s">
        <v>113</v>
      </c>
      <c r="L28" s="6" t="s">
        <v>43</v>
      </c>
      <c r="M28" s="138"/>
      <c r="N28" s="7" t="s">
        <v>72</v>
      </c>
      <c r="O28" s="210" t="s">
        <v>39</v>
      </c>
      <c r="P28" s="138"/>
      <c r="Q28" s="7" t="s">
        <v>66</v>
      </c>
      <c r="R28" s="33" t="s">
        <v>34</v>
      </c>
      <c r="S28" s="145"/>
      <c r="T28" s="8" t="s">
        <v>65</v>
      </c>
      <c r="U28" s="24" t="s">
        <v>33</v>
      </c>
      <c r="V28" s="141"/>
      <c r="W28" s="27" t="s">
        <v>61</v>
      </c>
      <c r="X28" s="73"/>
      <c r="Y28" s="161"/>
      <c r="Z28" s="162"/>
      <c r="AA28" s="73"/>
      <c r="AB28" s="161"/>
      <c r="AC28" s="162"/>
      <c r="AD28" s="73"/>
      <c r="AE28" s="161"/>
      <c r="AF28" s="163"/>
      <c r="AG28" s="173"/>
      <c r="AH28" s="174"/>
      <c r="AI28" s="175"/>
      <c r="AJ28" s="73"/>
      <c r="AK28" s="161"/>
      <c r="AL28" s="162"/>
      <c r="AM28" s="73"/>
      <c r="AN28" s="161"/>
      <c r="AO28" s="162"/>
      <c r="AP28" s="163"/>
      <c r="AQ28" s="161"/>
      <c r="AR28" s="163"/>
      <c r="AS28" s="157"/>
      <c r="AT28" s="158"/>
      <c r="AU28" s="159"/>
      <c r="AV28" s="100">
        <f>COUNTIF($C$28:$AU$28,"Hương")</f>
        <v>0</v>
      </c>
      <c r="AW28" s="100">
        <f>COUNTIF($C$28:$AU$28,"Lân")</f>
        <v>1</v>
      </c>
      <c r="AX28" s="100">
        <f>COUNTIF($C$28:$AU$28,"thủy")</f>
        <v>0</v>
      </c>
      <c r="AY28" s="100">
        <f>COUNTIF($C$28:$AU$28,"Trang")</f>
        <v>0</v>
      </c>
      <c r="AZ28" s="100">
        <f>COUNTIF($C$28:$AU$28,"hà")</f>
        <v>0</v>
      </c>
      <c r="BA28" s="100">
        <f>COUNTIF($C$28:$AU$28,"My")</f>
        <v>0</v>
      </c>
      <c r="BB28" s="100">
        <f>COUNTIF($C$28:$AU$28,"Tám")</f>
        <v>0</v>
      </c>
      <c r="BC28" s="100">
        <f>COUNTIF($C$28:$AU$28,"Mến")</f>
        <v>1</v>
      </c>
      <c r="BD28" s="100">
        <f>COUNTIF($C$28:$AU$28,"Thiệp")</f>
        <v>1</v>
      </c>
      <c r="BE28" s="100">
        <f>COUNTIF($C$28:$AU$28,"TrangH")</f>
        <v>0</v>
      </c>
      <c r="BF28" s="100">
        <f>COUNTIF($C$28:$AU$28,"ThỦYl")</f>
        <v>1</v>
      </c>
      <c r="BG28" s="100">
        <f>COUNTIF($C$28:$AU$28,"Sơn")</f>
        <v>0</v>
      </c>
      <c r="BH28" s="100">
        <f>COUNTIF($C$28:$AU$28,"ngà")</f>
        <v>0</v>
      </c>
      <c r="BI28" s="100">
        <f>COUNTIF($C$28:$AU$28,"Dung")</f>
        <v>0</v>
      </c>
      <c r="BJ28" s="100">
        <f>COUNTIF($C$28:$AU$28,"Hiền")</f>
        <v>0</v>
      </c>
      <c r="BK28" s="100">
        <f>COUNTIF($C$28:$AU$28,"Thúy")</f>
        <v>1</v>
      </c>
      <c r="BL28" s="100">
        <f>COUNTIF($C$28:$AU$28,"Ngọc")</f>
        <v>0</v>
      </c>
      <c r="BM28" s="100">
        <f>COUNTIF($C$28:$AU$28,"Hoa")</f>
        <v>0</v>
      </c>
      <c r="BN28" s="100">
        <f>COUNTIF($C$28:$AU$28,"Thơm")</f>
        <v>0</v>
      </c>
      <c r="BO28" s="100">
        <f>COUNTIF($C$28:$AU$28,"Phương")</f>
        <v>0</v>
      </c>
      <c r="BP28" s="100">
        <f>COUNTIF($C$28:$AU$28,"Hiếu")</f>
        <v>0</v>
      </c>
      <c r="BQ28" s="100">
        <f>COUNTIF($C$28:$AU$28,"Quỳnh")</f>
        <v>0</v>
      </c>
      <c r="BR28" s="100">
        <f>COUNTIF($C$28:$AU$28,"oanh")</f>
        <v>0</v>
      </c>
      <c r="BS28" s="100">
        <f>COUNTIF($C$28:$AU$28,"P.Hiền")</f>
        <v>0</v>
      </c>
      <c r="BT28" s="100">
        <f>COUNTIF($C$28:$AU$28,"Huê")</f>
        <v>1</v>
      </c>
      <c r="BU28" s="100">
        <f>COUNTIF($C$28:$AU$28,"tú")</f>
        <v>0</v>
      </c>
      <c r="BV28" s="100">
        <f>COUNTIF($C$28:$AU$28,"Lương")</f>
        <v>0</v>
      </c>
      <c r="BW28" s="100">
        <f>COUNTIF($C$28:$AU$28,"Tâm")</f>
        <v>1</v>
      </c>
      <c r="BX28" s="100">
        <f>COUNTIF($C$28:$AU$28,"Ddung")</f>
        <v>0</v>
      </c>
      <c r="BY28" s="100">
        <f>COUNTIF($C$28:$AU$28,"HàT")</f>
        <v>0</v>
      </c>
      <c r="BZ28">
        <f t="shared" si="0"/>
        <v>7</v>
      </c>
      <c r="CA28" s="41" t="s">
        <v>65</v>
      </c>
      <c r="CB28" s="41">
        <v>14</v>
      </c>
      <c r="CC28" s="77">
        <v>3</v>
      </c>
      <c r="CD28" s="41">
        <v>3</v>
      </c>
      <c r="CE28" s="41">
        <v>3</v>
      </c>
      <c r="CF28" s="41">
        <v>3</v>
      </c>
      <c r="CG28" s="41">
        <v>2</v>
      </c>
      <c r="CH28" s="41"/>
      <c r="CI28" s="41" t="str">
        <f>IF(COUNTIF(BC6:BC10,"Mến")&lt;&gt;3,"S","")</f>
        <v>S</v>
      </c>
      <c r="CJ28" s="41"/>
      <c r="CK28" s="41"/>
      <c r="CL28" s="41"/>
      <c r="CM28" s="41"/>
      <c r="CN28" s="41"/>
    </row>
    <row r="29" spans="1:92" ht="17.100000000000001" customHeight="1">
      <c r="A29" s="216"/>
      <c r="B29" s="232"/>
      <c r="C29" s="239"/>
      <c r="D29" s="143"/>
      <c r="E29" s="74"/>
      <c r="F29" s="35"/>
      <c r="G29" s="143"/>
      <c r="H29" s="74"/>
      <c r="I29" s="234"/>
      <c r="J29" s="143"/>
      <c r="K29" s="234"/>
      <c r="L29" s="35"/>
      <c r="M29" s="143"/>
      <c r="N29" s="74"/>
      <c r="O29" s="240"/>
      <c r="P29" s="143"/>
      <c r="Q29" s="74"/>
      <c r="R29" s="223"/>
      <c r="S29" s="190"/>
      <c r="T29" s="38"/>
      <c r="U29" s="222"/>
      <c r="V29" s="190"/>
      <c r="W29" s="191"/>
      <c r="X29" s="235"/>
      <c r="Y29" s="236"/>
      <c r="Z29" s="237"/>
      <c r="AA29" s="235"/>
      <c r="AB29" s="236"/>
      <c r="AC29" s="237"/>
      <c r="AD29" s="238"/>
      <c r="AE29" s="236"/>
      <c r="AF29" s="238"/>
      <c r="AG29" s="241"/>
      <c r="AH29" s="242"/>
      <c r="AI29" s="243"/>
      <c r="AJ29" s="235"/>
      <c r="AK29" s="236"/>
      <c r="AL29" s="237"/>
      <c r="AM29" s="235"/>
      <c r="AN29" s="236"/>
      <c r="AO29" s="237"/>
      <c r="AP29" s="238"/>
      <c r="AQ29" s="236"/>
      <c r="AR29" s="238"/>
      <c r="AS29" s="228"/>
      <c r="AT29" s="229"/>
      <c r="AU29" s="230"/>
      <c r="AV29" s="248">
        <f>SUM(AV24:AV28)</f>
        <v>2</v>
      </c>
      <c r="AW29" s="248">
        <f t="shared" ref="AW29:BY29" si="4">SUM(AW24:AW28)</f>
        <v>5</v>
      </c>
      <c r="AX29" s="248">
        <f t="shared" si="4"/>
        <v>1</v>
      </c>
      <c r="AY29" s="248">
        <f t="shared" si="4"/>
        <v>2</v>
      </c>
      <c r="AZ29" s="248">
        <f t="shared" si="4"/>
        <v>4</v>
      </c>
      <c r="BA29" s="248">
        <f t="shared" si="4"/>
        <v>1</v>
      </c>
      <c r="BB29" s="248">
        <f t="shared" si="4"/>
        <v>1</v>
      </c>
      <c r="BC29" s="248">
        <f t="shared" si="4"/>
        <v>3</v>
      </c>
      <c r="BD29" s="248">
        <f t="shared" si="4"/>
        <v>4</v>
      </c>
      <c r="BE29" s="248">
        <f t="shared" si="4"/>
        <v>3</v>
      </c>
      <c r="BF29" s="248">
        <f t="shared" si="4"/>
        <v>4</v>
      </c>
      <c r="BG29" s="248">
        <f t="shared" si="4"/>
        <v>0</v>
      </c>
      <c r="BH29" s="248">
        <f t="shared" si="4"/>
        <v>0</v>
      </c>
      <c r="BI29" s="248">
        <f t="shared" si="4"/>
        <v>3</v>
      </c>
      <c r="BJ29" s="248">
        <f t="shared" si="4"/>
        <v>3</v>
      </c>
      <c r="BK29" s="248">
        <f t="shared" si="4"/>
        <v>3</v>
      </c>
      <c r="BL29" s="248">
        <f t="shared" si="4"/>
        <v>2</v>
      </c>
      <c r="BM29" s="248">
        <f t="shared" si="4"/>
        <v>1</v>
      </c>
      <c r="BN29" s="248">
        <f t="shared" si="4"/>
        <v>2</v>
      </c>
      <c r="BO29" s="248">
        <f t="shared" si="4"/>
        <v>2</v>
      </c>
      <c r="BP29" s="248">
        <f t="shared" si="4"/>
        <v>2</v>
      </c>
      <c r="BQ29" s="248">
        <f t="shared" si="4"/>
        <v>0</v>
      </c>
      <c r="BR29" s="248">
        <f t="shared" si="4"/>
        <v>2</v>
      </c>
      <c r="BS29" s="248">
        <f t="shared" si="4"/>
        <v>1</v>
      </c>
      <c r="BT29" s="248">
        <f t="shared" si="4"/>
        <v>4</v>
      </c>
      <c r="BU29" s="248">
        <f t="shared" si="4"/>
        <v>3</v>
      </c>
      <c r="BV29" s="248">
        <f t="shared" si="4"/>
        <v>2</v>
      </c>
      <c r="BW29" s="248">
        <f t="shared" si="4"/>
        <v>3</v>
      </c>
      <c r="BX29" s="248">
        <f t="shared" si="4"/>
        <v>0</v>
      </c>
      <c r="BY29" s="248">
        <f t="shared" si="4"/>
        <v>0</v>
      </c>
      <c r="CA29" s="41"/>
      <c r="CB29" s="41"/>
      <c r="CC29" s="77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</row>
    <row r="30" spans="1:92" ht="17.100000000000001" customHeight="1">
      <c r="A30" s="313">
        <v>6</v>
      </c>
      <c r="B30" s="20">
        <v>1</v>
      </c>
      <c r="C30" s="4" t="s">
        <v>35</v>
      </c>
      <c r="D30" s="137"/>
      <c r="E30" s="11" t="s">
        <v>64</v>
      </c>
      <c r="F30" s="4" t="s">
        <v>30</v>
      </c>
      <c r="G30" s="137"/>
      <c r="H30" s="11" t="s">
        <v>58</v>
      </c>
      <c r="I30" s="5" t="s">
        <v>34</v>
      </c>
      <c r="J30" s="137"/>
      <c r="K30" s="5" t="s">
        <v>115</v>
      </c>
      <c r="L30" s="4" t="s">
        <v>30</v>
      </c>
      <c r="M30" s="137"/>
      <c r="N30" s="11" t="s">
        <v>59</v>
      </c>
      <c r="O30" s="4" t="s">
        <v>32</v>
      </c>
      <c r="P30" s="137"/>
      <c r="Q30" s="11" t="s">
        <v>97</v>
      </c>
      <c r="R30" s="34" t="s">
        <v>30</v>
      </c>
      <c r="S30" s="147"/>
      <c r="T30" s="5" t="s">
        <v>56</v>
      </c>
      <c r="U30" s="35" t="s">
        <v>30</v>
      </c>
      <c r="V30" s="143"/>
      <c r="W30" s="74" t="s">
        <v>80</v>
      </c>
      <c r="X30" s="4" t="s">
        <v>30</v>
      </c>
      <c r="Y30" s="137"/>
      <c r="Z30" s="11" t="s">
        <v>153</v>
      </c>
      <c r="AA30" s="4" t="s">
        <v>39</v>
      </c>
      <c r="AB30" s="137"/>
      <c r="AC30" s="11" t="s">
        <v>65</v>
      </c>
      <c r="AD30" s="5" t="s">
        <v>36</v>
      </c>
      <c r="AE30" s="137"/>
      <c r="AF30" s="5" t="s">
        <v>78</v>
      </c>
      <c r="AG30" s="4" t="s">
        <v>31</v>
      </c>
      <c r="AH30" s="137"/>
      <c r="AI30" s="11" t="s">
        <v>113</v>
      </c>
      <c r="AJ30" s="4" t="s">
        <v>167</v>
      </c>
      <c r="AK30" s="137"/>
      <c r="AL30" s="11"/>
      <c r="AM30" s="4" t="s">
        <v>33</v>
      </c>
      <c r="AN30" s="137"/>
      <c r="AO30" s="11" t="s">
        <v>61</v>
      </c>
      <c r="AP30" s="5" t="s">
        <v>30</v>
      </c>
      <c r="AQ30" s="137"/>
      <c r="AR30" s="5" t="s">
        <v>69</v>
      </c>
      <c r="AS30" s="4" t="s">
        <v>30</v>
      </c>
      <c r="AT30" s="137"/>
      <c r="AU30" s="11" t="s">
        <v>77</v>
      </c>
      <c r="AV30" s="101">
        <f>COUNTIF($C$30:$AU$30,"Hương")</f>
        <v>1</v>
      </c>
      <c r="AW30" s="101">
        <f>COUNTIF($C$30:$AU$30,"Lân")</f>
        <v>1</v>
      </c>
      <c r="AX30" s="101">
        <f>COUNTIF($C$30:$AU$30,"Thủy")</f>
        <v>1</v>
      </c>
      <c r="AY30" s="101">
        <f>COUNTIF($C$30:$AU$30,"Trang")</f>
        <v>1</v>
      </c>
      <c r="AZ30" s="101">
        <f>COUNTIF($C$30:$AU$30,"Hà")</f>
        <v>1</v>
      </c>
      <c r="BA30" s="101">
        <f>COUNTIF($C$30:$AU$30,"My")</f>
        <v>1</v>
      </c>
      <c r="BB30" s="101">
        <f>COUNTIF($C$30:$AU$30,"Tám")</f>
        <v>1</v>
      </c>
      <c r="BC30" s="101">
        <f>COUNTIF($C$30:$AU$30,"Mến")</f>
        <v>1</v>
      </c>
      <c r="BD30" s="101">
        <f>COUNTIF($C$30:$AU$30,"Thiệp")</f>
        <v>1</v>
      </c>
      <c r="BE30" s="101">
        <f>COUNTIF($C$30:$AU$30,"TrangH")</f>
        <v>1</v>
      </c>
      <c r="BF30" s="101">
        <f>COUNTIF($C$30:$AU$30,"thủyL")</f>
        <v>1</v>
      </c>
      <c r="BG30" s="101">
        <f>COUNTIF($C$30:$AU$30,"Sơn")</f>
        <v>1</v>
      </c>
      <c r="BH30" s="101">
        <f>COUNTIF($C$30:$AU$30,"Ngà")</f>
        <v>0</v>
      </c>
      <c r="BI30" s="101">
        <f>COUNTIF($C$30:$AU$30,"Dung")</f>
        <v>0</v>
      </c>
      <c r="BJ30" s="101">
        <f>COUNTIF($C$30:$AU$30,"Hiền")</f>
        <v>0</v>
      </c>
      <c r="BK30" s="101">
        <f>COUNTIF($C$30:$AU$30,"Thúy")</f>
        <v>0</v>
      </c>
      <c r="BL30" s="101">
        <f>COUNTIF($C$30:$AU$30,"Ngọc")</f>
        <v>0</v>
      </c>
      <c r="BM30" s="101">
        <f>COUNTIF($C$30:$AU$30,"Hoa")</f>
        <v>0</v>
      </c>
      <c r="BN30" s="101">
        <f>COUNTIF($C$30:$AU$30,"Thơm")</f>
        <v>0</v>
      </c>
      <c r="BO30" s="101">
        <f>COUNTIF($C$30:$AU$30,"Phương")</f>
        <v>0</v>
      </c>
      <c r="BP30" s="101">
        <f>COUNTIF($C$30:$AU$30,"Hiếu")</f>
        <v>0</v>
      </c>
      <c r="BQ30" s="101">
        <f>COUNTIF($C$30:$AU$30,"Quỳnh")</f>
        <v>0</v>
      </c>
      <c r="BR30" s="101">
        <f>COUNTIF($C$30:$AU$30,"Oanh")</f>
        <v>0</v>
      </c>
      <c r="BS30" s="101">
        <f>COUNTIF($C$30:$AU$30,"P.Hiền")</f>
        <v>0</v>
      </c>
      <c r="BT30" s="101">
        <f>COUNTIF($C$30:$AU$30,"Huê")</f>
        <v>0</v>
      </c>
      <c r="BU30" s="101">
        <f>COUNTIF($C$30:$AU$30,"Tú")</f>
        <v>0</v>
      </c>
      <c r="BV30" s="101">
        <f>COUNTIF($C$30:$AU$30,"Lương")</f>
        <v>0</v>
      </c>
      <c r="BW30" s="101">
        <f>COUNTIF($C$30:$AU$30,"Tâm")</f>
        <v>0</v>
      </c>
      <c r="BX30" s="101">
        <f>COUNTIF($C$30:$AU$30,"Ddung")</f>
        <v>1</v>
      </c>
      <c r="BY30" s="101">
        <f>COUNTIF($C$30:$AU$30,"HàT")</f>
        <v>1</v>
      </c>
      <c r="BZ30">
        <f t="shared" si="0"/>
        <v>14</v>
      </c>
      <c r="CA30" s="41" t="s">
        <v>78</v>
      </c>
      <c r="CB30" s="41">
        <v>4</v>
      </c>
      <c r="CC30" s="77"/>
      <c r="CD30" s="41">
        <v>2</v>
      </c>
      <c r="CE30" s="41"/>
      <c r="CF30" s="41"/>
      <c r="CG30" s="41">
        <v>2</v>
      </c>
      <c r="CH30" s="41"/>
      <c r="CI30" s="41" t="str">
        <f>IF(COUNTIF(BG6:BG10,"sơn")&lt;&gt;0,"S","")</f>
        <v/>
      </c>
      <c r="CJ30" s="41"/>
      <c r="CK30" s="41"/>
      <c r="CL30" s="41"/>
      <c r="CM30" s="41"/>
      <c r="CN30" s="41"/>
    </row>
    <row r="31" spans="1:92" ht="17.100000000000001" customHeight="1">
      <c r="A31" s="314"/>
      <c r="B31" s="21">
        <v>2</v>
      </c>
      <c r="C31" s="6" t="s">
        <v>30</v>
      </c>
      <c r="D31" s="138"/>
      <c r="E31" s="7" t="s">
        <v>59</v>
      </c>
      <c r="F31" s="6" t="s">
        <v>34</v>
      </c>
      <c r="G31" s="138"/>
      <c r="H31" s="7" t="s">
        <v>115</v>
      </c>
      <c r="I31" s="8" t="s">
        <v>30</v>
      </c>
      <c r="J31" s="138"/>
      <c r="K31" s="8" t="s">
        <v>58</v>
      </c>
      <c r="L31" s="6" t="s">
        <v>35</v>
      </c>
      <c r="M31" s="138"/>
      <c r="N31" s="7" t="s">
        <v>64</v>
      </c>
      <c r="O31" s="6" t="s">
        <v>30</v>
      </c>
      <c r="P31" s="138"/>
      <c r="Q31" s="7" t="s">
        <v>69</v>
      </c>
      <c r="R31" s="15" t="s">
        <v>32</v>
      </c>
      <c r="S31" s="139"/>
      <c r="T31" s="8" t="s">
        <v>97</v>
      </c>
      <c r="U31" s="6" t="s">
        <v>30</v>
      </c>
      <c r="V31" s="138"/>
      <c r="W31" s="7" t="s">
        <v>80</v>
      </c>
      <c r="X31" s="6" t="s">
        <v>30</v>
      </c>
      <c r="Y31" s="138"/>
      <c r="Z31" s="7" t="s">
        <v>153</v>
      </c>
      <c r="AA31" s="6" t="s">
        <v>36</v>
      </c>
      <c r="AB31" s="138"/>
      <c r="AC31" s="7" t="s">
        <v>78</v>
      </c>
      <c r="AD31" s="8" t="s">
        <v>31</v>
      </c>
      <c r="AE31" s="138"/>
      <c r="AF31" s="8" t="s">
        <v>113</v>
      </c>
      <c r="AG31" s="6" t="s">
        <v>30</v>
      </c>
      <c r="AH31" s="138"/>
      <c r="AI31" s="7" t="s">
        <v>77</v>
      </c>
      <c r="AJ31" s="6" t="s">
        <v>30</v>
      </c>
      <c r="AK31" s="138"/>
      <c r="AL31" s="7" t="s">
        <v>56</v>
      </c>
      <c r="AM31" s="6" t="s">
        <v>34</v>
      </c>
      <c r="AN31" s="138"/>
      <c r="AO31" s="7" t="s">
        <v>65</v>
      </c>
      <c r="AP31" s="8" t="s">
        <v>33</v>
      </c>
      <c r="AQ31" s="138"/>
      <c r="AR31" s="8" t="s">
        <v>61</v>
      </c>
      <c r="AS31" s="6" t="s">
        <v>167</v>
      </c>
      <c r="AT31" s="138"/>
      <c r="AU31" s="7"/>
      <c r="AV31" s="101">
        <f>COUNTIF($C$31:$AU$31,"Hương")</f>
        <v>1</v>
      </c>
      <c r="AW31" s="102">
        <f>COUNTIF($C$31:$AU$31,"lân")</f>
        <v>1</v>
      </c>
      <c r="AX31" s="101">
        <f>COUNTIF($C$31:$AU$31,"thủy")</f>
        <v>1</v>
      </c>
      <c r="AY31" s="102">
        <f>COUNTIF($C$31:$AU$31,"trang")</f>
        <v>1</v>
      </c>
      <c r="AZ31" s="101">
        <f>COUNTIF($C$31:$AU$31,"hà")</f>
        <v>1</v>
      </c>
      <c r="BA31" s="102">
        <f>COUNTIF($C$31:$AU$31,"my")</f>
        <v>1</v>
      </c>
      <c r="BB31" s="101">
        <f>COUNTIF($C$31:$AU$31,"tám")</f>
        <v>1</v>
      </c>
      <c r="BC31" s="101">
        <f>COUNTIF($C$31:$AU$31,"mến")</f>
        <v>1</v>
      </c>
      <c r="BD31" s="102">
        <f>COUNTIF($C$31:$AU$31,"Thiệp")</f>
        <v>1</v>
      </c>
      <c r="BE31" s="101">
        <f>COUNTIF($C$31:$AU$31,"TrangH")</f>
        <v>1</v>
      </c>
      <c r="BF31" s="101">
        <f>COUNTIF($C$31:$AU$31,"ThủyL")</f>
        <v>1</v>
      </c>
      <c r="BG31" s="102">
        <f>COUNTIF($C$31:$AU$31,"Sơn")</f>
        <v>1</v>
      </c>
      <c r="BH31" s="102">
        <f>COUNTIF($C$31:$AU$31,"Ngà")</f>
        <v>0</v>
      </c>
      <c r="BI31" s="101">
        <f>COUNTIF($C$31:$AU$31,"Dung")</f>
        <v>0</v>
      </c>
      <c r="BJ31" s="101">
        <f>COUNTIF($C$31:$AU$31,"Hiền")</f>
        <v>0</v>
      </c>
      <c r="BK31" s="101">
        <f>COUNTIF($C$31:$AU$31,"Thúy")</f>
        <v>0</v>
      </c>
      <c r="BL31" s="102">
        <f>COUNTIF($C$31:$AU$31,"Ngọc")</f>
        <v>0</v>
      </c>
      <c r="BM31" s="101">
        <f>COUNTIF($C$31:$AU$31,"Hoa")</f>
        <v>0</v>
      </c>
      <c r="BN31" s="101">
        <f>COUNTIF($C$31:$AU$31,"Thơm")</f>
        <v>0</v>
      </c>
      <c r="BO31" s="101">
        <f>COUNTIF($C$31:$AU$31,"Phương")</f>
        <v>0</v>
      </c>
      <c r="BP31" s="101">
        <f>COUNTIF($C$31:$AU$31,"Hiếu")</f>
        <v>0</v>
      </c>
      <c r="BQ31" s="101">
        <f>COUNTIF($C$31:$AU$31,"Quỳnh")</f>
        <v>0</v>
      </c>
      <c r="BR31" s="102">
        <f>COUNTIF($C$31:$AU$31,"Oanh")</f>
        <v>0</v>
      </c>
      <c r="BS31" s="101">
        <f>COUNTIF($C$31:$AU$31,"P.Hiền")</f>
        <v>0</v>
      </c>
      <c r="BT31" s="102">
        <f>COUNTIF($C$31:$AU$31,"Huê")</f>
        <v>0</v>
      </c>
      <c r="BU31" s="101">
        <f>COUNTIF($C$31:$AU$31,"Tú")</f>
        <v>0</v>
      </c>
      <c r="BV31" s="101">
        <f>COUNTIF($C$31:$AU$31,"Lương")</f>
        <v>0</v>
      </c>
      <c r="BW31" s="102">
        <f>COUNTIF($C$31:$AU$31,"Tâm")</f>
        <v>0</v>
      </c>
      <c r="BX31" s="101">
        <f>COUNTIF($C$31:$AU$31,"Ddung")</f>
        <v>1</v>
      </c>
      <c r="BY31" s="101">
        <f>COUNTIF($C$31:$AU$31,"HàT")</f>
        <v>1</v>
      </c>
      <c r="BZ31">
        <f t="shared" si="0"/>
        <v>14</v>
      </c>
      <c r="CA31" s="41" t="s">
        <v>70</v>
      </c>
      <c r="CB31" s="41">
        <v>13</v>
      </c>
      <c r="CC31" s="77">
        <v>2</v>
      </c>
      <c r="CD31" s="41">
        <v>2</v>
      </c>
      <c r="CE31" s="41">
        <v>3</v>
      </c>
      <c r="CF31" s="41">
        <v>3</v>
      </c>
      <c r="CG31" s="41">
        <v>3</v>
      </c>
      <c r="CH31" s="41"/>
      <c r="CI31" s="41" t="str">
        <f>IF(COUNTIF(BO6:BO10,"phương")&lt;&gt;2,"S","")</f>
        <v>S</v>
      </c>
      <c r="CJ31" s="41"/>
      <c r="CK31" s="41"/>
      <c r="CL31" s="41"/>
      <c r="CM31" s="41"/>
      <c r="CN31" s="41"/>
    </row>
    <row r="32" spans="1:92" ht="17.100000000000001" customHeight="1">
      <c r="A32" s="314"/>
      <c r="B32" s="21">
        <v>3</v>
      </c>
      <c r="C32" s="6" t="s">
        <v>41</v>
      </c>
      <c r="D32" s="138"/>
      <c r="E32" s="7" t="s">
        <v>156</v>
      </c>
      <c r="F32" s="205" t="s">
        <v>38</v>
      </c>
      <c r="G32" s="138"/>
      <c r="H32" s="7" t="s">
        <v>62</v>
      </c>
      <c r="I32" s="8" t="s">
        <v>38</v>
      </c>
      <c r="J32" s="138"/>
      <c r="K32" s="8" t="s">
        <v>70</v>
      </c>
      <c r="L32" s="6" t="s">
        <v>39</v>
      </c>
      <c r="M32" s="138"/>
      <c r="N32" s="7" t="s">
        <v>66</v>
      </c>
      <c r="O32" s="6" t="s">
        <v>38</v>
      </c>
      <c r="P32" s="138"/>
      <c r="Q32" s="7" t="s">
        <v>71</v>
      </c>
      <c r="R32" s="15" t="s">
        <v>43</v>
      </c>
      <c r="S32" s="139"/>
      <c r="T32" s="8" t="s">
        <v>72</v>
      </c>
      <c r="U32" s="203" t="s">
        <v>40</v>
      </c>
      <c r="V32" s="138"/>
      <c r="W32" s="7" t="s">
        <v>67</v>
      </c>
      <c r="X32" s="6" t="s">
        <v>37</v>
      </c>
      <c r="Y32" s="138"/>
      <c r="Z32" s="7" t="s">
        <v>73</v>
      </c>
      <c r="AA32" s="39" t="s">
        <v>38</v>
      </c>
      <c r="AB32" s="138"/>
      <c r="AC32" s="7" t="s">
        <v>114</v>
      </c>
      <c r="AD32" s="8" t="s">
        <v>37</v>
      </c>
      <c r="AE32" s="138"/>
      <c r="AF32" s="8" t="s">
        <v>74</v>
      </c>
      <c r="AG32" s="6" t="s">
        <v>37</v>
      </c>
      <c r="AH32" s="138"/>
      <c r="AI32" s="7" t="s">
        <v>76</v>
      </c>
      <c r="AJ32" s="203" t="s">
        <v>37</v>
      </c>
      <c r="AK32" s="138"/>
      <c r="AL32" s="7" t="s">
        <v>81</v>
      </c>
      <c r="AM32" s="6" t="s">
        <v>167</v>
      </c>
      <c r="AN32" s="138"/>
      <c r="AO32" s="7"/>
      <c r="AP32" s="8" t="s">
        <v>37</v>
      </c>
      <c r="AQ32" s="138"/>
      <c r="AR32" s="8" t="s">
        <v>57</v>
      </c>
      <c r="AS32" s="203" t="s">
        <v>37</v>
      </c>
      <c r="AT32" s="138"/>
      <c r="AU32" s="7" t="s">
        <v>68</v>
      </c>
      <c r="AV32" s="101">
        <f>COUNTIF($C$32:$AU$32,"Hương")</f>
        <v>0</v>
      </c>
      <c r="AW32" s="101">
        <f>COUNTIF($C$32:$AU$32,"Lân")</f>
        <v>0</v>
      </c>
      <c r="AX32" s="101">
        <f>COUNTIF($C$32:$AU$32,"trang")</f>
        <v>0</v>
      </c>
      <c r="AY32" s="101">
        <f>COUNTIF($C$32:$AU$32,"hà")</f>
        <v>0</v>
      </c>
      <c r="AZ32" s="101">
        <f>COUNTIF($C$32:$AU$32,"Ha")</f>
        <v>0</v>
      </c>
      <c r="BA32" s="101">
        <f>COUNTIF($C$32:$AU$32,"My")</f>
        <v>0</v>
      </c>
      <c r="BB32" s="101">
        <f>COUNTIF($C$32:$AU$32,"Tám")</f>
        <v>0</v>
      </c>
      <c r="BC32" s="101">
        <f>COUNTIF($C$32:$AU$32,"Mến")</f>
        <v>0</v>
      </c>
      <c r="BD32" s="101">
        <f>COUNTIF($C$32:$AU$32,"Thiệp")</f>
        <v>0</v>
      </c>
      <c r="BE32" s="101">
        <f>COUNTIF($C$32:$AU$32,"TrangH")</f>
        <v>0</v>
      </c>
      <c r="BF32" s="101">
        <f>COUNTIF($C$32:$AU$32,"ThủyL")</f>
        <v>0</v>
      </c>
      <c r="BG32" s="101">
        <f>COUNTIF($C$32:$AU$32,"Sơn")</f>
        <v>0</v>
      </c>
      <c r="BH32" s="101">
        <f>COUNTIF($C$32:$AU$32,"Ngà")</f>
        <v>1</v>
      </c>
      <c r="BI32" s="101">
        <f>COUNTIF($C$32:$AU$32,"Dung")</f>
        <v>1</v>
      </c>
      <c r="BJ32" s="101">
        <f>COUNTIF($C$32:$AU$32,"Hiền")</f>
        <v>1</v>
      </c>
      <c r="BK32" s="101">
        <f>COUNTIF($C$32:$AU$32,"Thúy")</f>
        <v>1</v>
      </c>
      <c r="BL32" s="101">
        <f>COUNTIF($C$32:$AU$32,"Ngọc")</f>
        <v>1</v>
      </c>
      <c r="BM32" s="101">
        <f>COUNTIF($C$32:$AU$32,"Hoa")</f>
        <v>1</v>
      </c>
      <c r="BN32" s="101">
        <f>COUNTIF($C$32:$AU$32,"Thơm")</f>
        <v>1</v>
      </c>
      <c r="BO32" s="101">
        <f>COUNTIF($C$32:$AU$32,"Phương")</f>
        <v>1</v>
      </c>
      <c r="BP32" s="101">
        <f>COUNTIF($C$32:$AU$32,"Hiếu")</f>
        <v>1</v>
      </c>
      <c r="BQ32" s="101">
        <f>COUNTIF($C$32:$AU$32,"Quỳnh")</f>
        <v>0</v>
      </c>
      <c r="BR32" s="101">
        <f>COUNTIF($C$32:$AU$32,"Oanh")</f>
        <v>1</v>
      </c>
      <c r="BS32" s="101">
        <f>COUNTIF($C$32:$AU$32,"P.Hiền")</f>
        <v>1</v>
      </c>
      <c r="BT32" s="101">
        <f>COUNTIF($C$32:$AU$32,"Huê")</f>
        <v>1</v>
      </c>
      <c r="BU32" s="101">
        <f>COUNTIF($C$32:$AU$32,"Tú")</f>
        <v>1</v>
      </c>
      <c r="BV32" s="101">
        <f>COUNTIF($C$32:$AU$32,"Lương")</f>
        <v>0</v>
      </c>
      <c r="BW32" s="101">
        <f>COUNTIF($C$32:$AU$32,"Tâm")</f>
        <v>1</v>
      </c>
      <c r="BX32" s="101">
        <f>COUNTIF($C$32:$AU$32,"Ddung")</f>
        <v>0</v>
      </c>
      <c r="BY32" s="101">
        <f>COUNTIF($C$32:$AU$32,"HàT")</f>
        <v>0</v>
      </c>
      <c r="BZ32">
        <f t="shared" si="0"/>
        <v>14</v>
      </c>
      <c r="CA32" s="41" t="s">
        <v>62</v>
      </c>
      <c r="CB32" s="41">
        <v>10</v>
      </c>
      <c r="CC32" s="77">
        <v>2</v>
      </c>
      <c r="CD32" s="41">
        <v>2</v>
      </c>
      <c r="CE32" s="41">
        <v>2</v>
      </c>
      <c r="CF32" s="41">
        <v>2</v>
      </c>
      <c r="CG32" s="41">
        <v>2</v>
      </c>
      <c r="CH32" s="41"/>
      <c r="CI32" s="41" t="str">
        <f>IF(COUNTIF(BR6:BR10,"Oanh")&lt;&gt;2,"S","")</f>
        <v>S</v>
      </c>
      <c r="CJ32" s="41"/>
      <c r="CK32" s="41"/>
      <c r="CL32" s="41"/>
      <c r="CM32" s="41"/>
      <c r="CN32" s="41"/>
    </row>
    <row r="33" spans="1:92" ht="17.100000000000001" customHeight="1">
      <c r="A33" s="314"/>
      <c r="B33" s="21">
        <v>4</v>
      </c>
      <c r="C33" s="6" t="s">
        <v>37</v>
      </c>
      <c r="D33" s="138"/>
      <c r="E33" s="7" t="s">
        <v>67</v>
      </c>
      <c r="F33" s="183" t="s">
        <v>41</v>
      </c>
      <c r="G33" s="138"/>
      <c r="H33" s="7" t="s">
        <v>156</v>
      </c>
      <c r="I33" s="8" t="s">
        <v>37</v>
      </c>
      <c r="J33" s="138"/>
      <c r="K33" s="8" t="s">
        <v>76</v>
      </c>
      <c r="L33" s="203" t="s">
        <v>38</v>
      </c>
      <c r="M33" s="138"/>
      <c r="N33" s="7" t="s">
        <v>62</v>
      </c>
      <c r="O33" s="210" t="s">
        <v>37</v>
      </c>
      <c r="P33" s="138"/>
      <c r="Q33" s="7" t="s">
        <v>57</v>
      </c>
      <c r="R33" s="15" t="s">
        <v>87</v>
      </c>
      <c r="S33" s="139"/>
      <c r="T33" s="8" t="s">
        <v>68</v>
      </c>
      <c r="U33" s="6" t="s">
        <v>38</v>
      </c>
      <c r="V33" s="138"/>
      <c r="W33" s="7" t="s">
        <v>71</v>
      </c>
      <c r="X33" s="6" t="s">
        <v>35</v>
      </c>
      <c r="Y33" s="138"/>
      <c r="Z33" s="7" t="s">
        <v>72</v>
      </c>
      <c r="AA33" s="203" t="s">
        <v>37</v>
      </c>
      <c r="AB33" s="138"/>
      <c r="AC33" s="7" t="s">
        <v>73</v>
      </c>
      <c r="AD33" s="6" t="s">
        <v>35</v>
      </c>
      <c r="AE33" s="138"/>
      <c r="AF33" s="8" t="s">
        <v>74</v>
      </c>
      <c r="AG33" s="203" t="s">
        <v>39</v>
      </c>
      <c r="AH33" s="138"/>
      <c r="AI33" s="7" t="s">
        <v>66</v>
      </c>
      <c r="AJ33" s="39" t="s">
        <v>38</v>
      </c>
      <c r="AK33" s="138"/>
      <c r="AL33" s="7" t="s">
        <v>114</v>
      </c>
      <c r="AM33" s="6" t="s">
        <v>35</v>
      </c>
      <c r="AN33" s="138"/>
      <c r="AO33" s="7" t="s">
        <v>81</v>
      </c>
      <c r="AP33" s="8" t="s">
        <v>167</v>
      </c>
      <c r="AQ33" s="138"/>
      <c r="AR33" s="8"/>
      <c r="AS33" s="6" t="s">
        <v>38</v>
      </c>
      <c r="AT33" s="138"/>
      <c r="AU33" s="7" t="s">
        <v>70</v>
      </c>
      <c r="AV33" s="101">
        <f>COUNTIF($C$33:$AU$33,"Hương")</f>
        <v>0</v>
      </c>
      <c r="AW33" s="101">
        <f>COUNTIF($C$33:$AU$33,"Lân")</f>
        <v>0</v>
      </c>
      <c r="AX33" s="101">
        <f>COUNTIF($C$33:$AU$33,"Thủy")</f>
        <v>0</v>
      </c>
      <c r="AY33" s="101">
        <f>COUNTIF($C$33:$AU$33,"Trang")</f>
        <v>0</v>
      </c>
      <c r="AZ33" s="101">
        <f>COUNTIF($C$33:$AU$33,"Hà")</f>
        <v>0</v>
      </c>
      <c r="BA33" s="101">
        <f>COUNTIF($C$33:$AU$33,"My")</f>
        <v>0</v>
      </c>
      <c r="BB33" s="101">
        <f>COUNTIF($C$33:$AU$33,"Tám")</f>
        <v>0</v>
      </c>
      <c r="BC33" s="101">
        <f>COUNTIF($C$33:$AU$33,"Mến")</f>
        <v>0</v>
      </c>
      <c r="BD33" s="101">
        <f>COUNTIF($C$33:$AU$33,"Thiệp")</f>
        <v>0</v>
      </c>
      <c r="BE33" s="101">
        <f>COUNTIF($C$33:$AU$33,"TrangH")</f>
        <v>0</v>
      </c>
      <c r="BF33" s="101">
        <f>COUNTIF($C$33:$AU$33,"ThủyL")</f>
        <v>0</v>
      </c>
      <c r="BG33" s="101">
        <f>COUNTIF($C$33:$AU$33,"Sơn")</f>
        <v>0</v>
      </c>
      <c r="BH33" s="101">
        <f>COUNTIF($C$33:$AU$33,"Ngà")</f>
        <v>1</v>
      </c>
      <c r="BI33" s="101">
        <f>COUNTIF($C$33:$AU$33,"Dung")</f>
        <v>1</v>
      </c>
      <c r="BJ33" s="101">
        <f>COUNTIF($C$33:$AU$33,"Hiền")</f>
        <v>1</v>
      </c>
      <c r="BK33" s="101">
        <f>COUNTIF($C$33:$AU$33,"Thúy")</f>
        <v>1</v>
      </c>
      <c r="BL33" s="101">
        <f>COUNTIF($C$33:$AU$33,"Ngọc")</f>
        <v>1</v>
      </c>
      <c r="BM33" s="101">
        <f>COUNTIF($C$33:$AU$33,"Hoa")</f>
        <v>1</v>
      </c>
      <c r="BN33" s="101">
        <f>COUNTIF($C$33:$AU$33,"Thơm")</f>
        <v>1</v>
      </c>
      <c r="BO33" s="101">
        <f>COUNTIF($C$33:$AU$33,"Phương")</f>
        <v>1</v>
      </c>
      <c r="BP33" s="101">
        <f>COUNTIF($C$33:$AU$33,"Hiếu")</f>
        <v>1</v>
      </c>
      <c r="BQ33" s="101">
        <f>COUNTIF($C$33:$AU$33,"Quỳnh")</f>
        <v>0</v>
      </c>
      <c r="BR33" s="101">
        <f>COUNTIF($C$33:$AU$33,"Oanh")</f>
        <v>1</v>
      </c>
      <c r="BS33" s="101">
        <f>COUNTIF($C$33:$AU$33,"P.Hiền")</f>
        <v>1</v>
      </c>
      <c r="BT33" s="101">
        <f>COUNTIF($C$33:$AU$33,"Huê")</f>
        <v>1</v>
      </c>
      <c r="BU33" s="101">
        <f>COUNTIF($C$33:$AU$33,"Tú")</f>
        <v>1</v>
      </c>
      <c r="BV33" s="101">
        <f>COUNTIF($C$33:$AU$33,"Lương")</f>
        <v>0</v>
      </c>
      <c r="BW33" s="101">
        <f>COUNTIF($C$33:$AU$33,"Tâm")</f>
        <v>1</v>
      </c>
      <c r="BX33" s="101">
        <f>COUNTIF($C$33:$AU$33,"Ddung")</f>
        <v>0</v>
      </c>
      <c r="BY33" s="101">
        <f>COUNTIF($C$33:$AU$33,"HàT")</f>
        <v>0</v>
      </c>
      <c r="BZ33">
        <f t="shared" si="0"/>
        <v>14</v>
      </c>
      <c r="CA33" s="41" t="s">
        <v>71</v>
      </c>
      <c r="CB33" s="41">
        <v>13</v>
      </c>
      <c r="CC33" s="77">
        <v>2</v>
      </c>
      <c r="CD33" s="41">
        <v>3</v>
      </c>
      <c r="CE33" s="41">
        <v>3</v>
      </c>
      <c r="CF33" s="41">
        <v>2</v>
      </c>
      <c r="CG33" s="41">
        <v>3</v>
      </c>
      <c r="CH33" s="41"/>
      <c r="CI33" s="41" t="str">
        <f>IF(COUNTIF(BP6:BP10,"Hiếu")&lt;&gt;2,"S","")</f>
        <v>S</v>
      </c>
      <c r="CJ33" s="41"/>
      <c r="CK33" s="41"/>
      <c r="CL33" s="41"/>
      <c r="CM33" s="41"/>
      <c r="CN33" s="41"/>
    </row>
    <row r="34" spans="1:92" ht="17.100000000000001" customHeight="1">
      <c r="A34" s="314"/>
      <c r="B34" s="21">
        <v>5</v>
      </c>
      <c r="C34" s="203" t="s">
        <v>106</v>
      </c>
      <c r="D34" s="138"/>
      <c r="E34" s="7" t="s">
        <v>71</v>
      </c>
      <c r="F34" s="35" t="s">
        <v>39</v>
      </c>
      <c r="G34" s="138"/>
      <c r="H34" s="7" t="s">
        <v>66</v>
      </c>
      <c r="I34" s="8" t="s">
        <v>37</v>
      </c>
      <c r="J34" s="138"/>
      <c r="K34" s="8" t="s">
        <v>76</v>
      </c>
      <c r="L34" s="6" t="s">
        <v>87</v>
      </c>
      <c r="M34" s="138"/>
      <c r="N34" s="7" t="s">
        <v>73</v>
      </c>
      <c r="O34" s="6" t="s">
        <v>87</v>
      </c>
      <c r="P34" s="138"/>
      <c r="Q34" s="7" t="s">
        <v>57</v>
      </c>
      <c r="R34" s="209" t="s">
        <v>38</v>
      </c>
      <c r="S34" s="148"/>
      <c r="T34" s="8" t="s">
        <v>70</v>
      </c>
      <c r="U34" s="24" t="s">
        <v>87</v>
      </c>
      <c r="V34" s="141"/>
      <c r="W34" s="27" t="s">
        <v>68</v>
      </c>
      <c r="X34" s="73"/>
      <c r="Y34" s="161"/>
      <c r="Z34" s="162"/>
      <c r="AA34" s="73"/>
      <c r="AB34" s="161"/>
      <c r="AC34" s="162"/>
      <c r="AD34" s="73"/>
      <c r="AE34" s="161"/>
      <c r="AF34" s="163"/>
      <c r="AG34" s="157"/>
      <c r="AH34" s="158"/>
      <c r="AI34" s="159"/>
      <c r="AJ34" s="73"/>
      <c r="AK34" s="161"/>
      <c r="AL34" s="162"/>
      <c r="AM34" s="73"/>
      <c r="AN34" s="161"/>
      <c r="AO34" s="162"/>
      <c r="AP34" s="163"/>
      <c r="AQ34" s="161"/>
      <c r="AR34" s="163"/>
      <c r="AS34" s="73"/>
      <c r="AT34" s="161"/>
      <c r="AU34" s="162"/>
      <c r="AV34" s="178">
        <f>COUNTIF($C$34:$AU$34,"Hương")</f>
        <v>0</v>
      </c>
      <c r="AW34" s="178">
        <f>COUNTIF($C$34:$AU$34,"Lân")</f>
        <v>0</v>
      </c>
      <c r="AX34" s="178">
        <f>COUNTIF($C$34:$AU$34,"Thủy")</f>
        <v>0</v>
      </c>
      <c r="AY34" s="178">
        <f>COUNTIF($C$34:$AU$34,"Trang")</f>
        <v>0</v>
      </c>
      <c r="AZ34" s="178">
        <f>COUNTIF($C$34:$AU$34,"hà")</f>
        <v>0</v>
      </c>
      <c r="BA34" s="178">
        <f>COUNTIF($C$34:$AU$34,"My")</f>
        <v>0</v>
      </c>
      <c r="BB34" s="178">
        <f>COUNTIF($C$34:$AU$34,"Tám")</f>
        <v>0</v>
      </c>
      <c r="BC34" s="178">
        <f>COUNTIF($C$34:$AU$34,"Mến")</f>
        <v>0</v>
      </c>
      <c r="BD34" s="178">
        <f>COUNTIF($C$34:$AU$34,"Thiệp")</f>
        <v>0</v>
      </c>
      <c r="BE34" s="178">
        <f>COUNTIF($C$34:$AU$34,"TrangH")</f>
        <v>0</v>
      </c>
      <c r="BF34" s="178">
        <f>COUNTIF($C$34:$AU$34,"ThỦYL")</f>
        <v>0</v>
      </c>
      <c r="BG34" s="178">
        <f>COUNTIF($C$34:$AU$34,"Sơn")</f>
        <v>0</v>
      </c>
      <c r="BH34" s="178">
        <f>COUNTIF($C$34:$AU$34,"Ngà")</f>
        <v>1</v>
      </c>
      <c r="BI34" s="178">
        <f>COUNTIF($C$34:$AU$34,"Dung")</f>
        <v>1</v>
      </c>
      <c r="BJ34" s="178">
        <f>COUNTIF($C$34:$AU$34,"Hiền")</f>
        <v>1</v>
      </c>
      <c r="BK34" s="178">
        <f>COUNTIF($C$34:$AU$34,"Thúy")</f>
        <v>0</v>
      </c>
      <c r="BL34" s="178">
        <f>COUNTIF($C$34:$AU$34,"Ngọc")</f>
        <v>0</v>
      </c>
      <c r="BM34" s="178">
        <f>COUNTIF($C$34:$AU$34,"Hoa")</f>
        <v>0</v>
      </c>
      <c r="BN34" s="178">
        <f>COUNTIF($C$34:$AU$34,"Thơm")</f>
        <v>1</v>
      </c>
      <c r="BO34" s="178">
        <f>COUNTIF($C$34:$AU$34,"Phương")</f>
        <v>1</v>
      </c>
      <c r="BP34" s="178">
        <f>COUNTIF($C$34:$AU$34,"Hiếu")</f>
        <v>1</v>
      </c>
      <c r="BQ34" s="178">
        <f>COUNTIF($C$34:$AU$34,"Quỳnh")</f>
        <v>0</v>
      </c>
      <c r="BR34" s="178">
        <f>COUNTIF($C$34:$AU$34,"Oanh`")</f>
        <v>0</v>
      </c>
      <c r="BS34" s="178">
        <f>COUNTIF($C$34:$AU$34,"P.Hiền")</f>
        <v>0</v>
      </c>
      <c r="BT34" s="178">
        <f>COUNTIF($C$34:$AU$34,"Huê")</f>
        <v>1</v>
      </c>
      <c r="BU34" s="178">
        <f>COUNTIF($C$34:$AU$34,"tú")</f>
        <v>0</v>
      </c>
      <c r="BV34" s="178">
        <f>COUNTIF($C$34:$AU$34,"Lương")</f>
        <v>0</v>
      </c>
      <c r="BW34" s="178">
        <f>COUNTIF($C$34:$AU$34,"Tâm")</f>
        <v>0</v>
      </c>
      <c r="BX34" s="178">
        <f>COUNTIF($C$34:$AU$34,"Ddung")</f>
        <v>0</v>
      </c>
      <c r="BY34" s="178">
        <f>COUNTIF($C$34:$AU$34,"HàT")</f>
        <v>0</v>
      </c>
      <c r="BZ34">
        <f t="shared" si="0"/>
        <v>7</v>
      </c>
      <c r="CA34" s="41" t="s">
        <v>79</v>
      </c>
      <c r="CB34" s="41">
        <v>3</v>
      </c>
      <c r="CC34" s="77"/>
      <c r="CD34" s="41">
        <v>1</v>
      </c>
      <c r="CE34" s="41">
        <v>1</v>
      </c>
      <c r="CF34" s="41">
        <v>1</v>
      </c>
      <c r="CG34" s="41">
        <v>0</v>
      </c>
      <c r="CH34" s="41"/>
      <c r="CI34" s="41" t="str">
        <f>IF(COUNTIF(BQ6:BQ10,"Quỳnh")&lt;&gt;0,"S","")</f>
        <v/>
      </c>
      <c r="CJ34" s="41"/>
      <c r="CK34" s="41"/>
      <c r="CL34" s="41"/>
      <c r="CM34" s="41"/>
      <c r="CN34" s="41"/>
    </row>
    <row r="35" spans="1:92" ht="17.100000000000001" customHeight="1">
      <c r="A35" s="217"/>
      <c r="B35" s="232"/>
      <c r="C35" s="234"/>
      <c r="D35" s="190"/>
      <c r="E35" s="191"/>
      <c r="F35" s="38"/>
      <c r="G35" s="190"/>
      <c r="H35" s="191"/>
      <c r="I35" s="38"/>
      <c r="J35" s="190"/>
      <c r="K35" s="223"/>
      <c r="L35" s="38"/>
      <c r="M35" s="190"/>
      <c r="N35" s="191"/>
      <c r="O35" s="38"/>
      <c r="P35" s="190"/>
      <c r="Q35" s="191"/>
      <c r="R35" s="244"/>
      <c r="S35" s="245"/>
      <c r="T35" s="223"/>
      <c r="U35" s="223"/>
      <c r="V35" s="190"/>
      <c r="W35" s="191"/>
      <c r="X35" s="235"/>
      <c r="Y35" s="236"/>
      <c r="Z35" s="237"/>
      <c r="AA35" s="235"/>
      <c r="AB35" s="236"/>
      <c r="AC35" s="237"/>
      <c r="AD35" s="235"/>
      <c r="AE35" s="236"/>
      <c r="AF35" s="238"/>
      <c r="AG35" s="228"/>
      <c r="AH35" s="229"/>
      <c r="AI35" s="230"/>
      <c r="AJ35" s="235"/>
      <c r="AK35" s="236"/>
      <c r="AL35" s="238"/>
      <c r="AM35" s="235"/>
      <c r="AN35" s="236"/>
      <c r="AO35" s="238"/>
      <c r="AP35" s="238"/>
      <c r="AQ35" s="236"/>
      <c r="AR35" s="238"/>
      <c r="AS35" s="235"/>
      <c r="AT35" s="236"/>
      <c r="AU35" s="237"/>
      <c r="AV35" s="248">
        <f>SUM(AV30:AV34)</f>
        <v>2</v>
      </c>
      <c r="AW35" s="248">
        <f t="shared" ref="AW35:BY35" si="5">SUM(AW30:AW34)</f>
        <v>2</v>
      </c>
      <c r="AX35" s="248">
        <f t="shared" si="5"/>
        <v>2</v>
      </c>
      <c r="AY35" s="248">
        <f t="shared" si="5"/>
        <v>2</v>
      </c>
      <c r="AZ35" s="248">
        <f t="shared" si="5"/>
        <v>2</v>
      </c>
      <c r="BA35" s="248">
        <f t="shared" si="5"/>
        <v>2</v>
      </c>
      <c r="BB35" s="248">
        <f t="shared" si="5"/>
        <v>2</v>
      </c>
      <c r="BC35" s="248">
        <f t="shared" si="5"/>
        <v>2</v>
      </c>
      <c r="BD35" s="248">
        <f t="shared" si="5"/>
        <v>2</v>
      </c>
      <c r="BE35" s="248">
        <f t="shared" si="5"/>
        <v>2</v>
      </c>
      <c r="BF35" s="248">
        <f t="shared" si="5"/>
        <v>2</v>
      </c>
      <c r="BG35" s="248">
        <f t="shared" si="5"/>
        <v>2</v>
      </c>
      <c r="BH35" s="248">
        <f t="shared" si="5"/>
        <v>3</v>
      </c>
      <c r="BI35" s="248">
        <f t="shared" si="5"/>
        <v>3</v>
      </c>
      <c r="BJ35" s="248">
        <f t="shared" si="5"/>
        <v>3</v>
      </c>
      <c r="BK35" s="248">
        <f t="shared" si="5"/>
        <v>2</v>
      </c>
      <c r="BL35" s="248">
        <f t="shared" si="5"/>
        <v>2</v>
      </c>
      <c r="BM35" s="248">
        <f t="shared" si="5"/>
        <v>2</v>
      </c>
      <c r="BN35" s="248">
        <f t="shared" si="5"/>
        <v>3</v>
      </c>
      <c r="BO35" s="248">
        <f t="shared" si="5"/>
        <v>3</v>
      </c>
      <c r="BP35" s="248">
        <f t="shared" si="5"/>
        <v>3</v>
      </c>
      <c r="BQ35" s="248">
        <f t="shared" si="5"/>
        <v>0</v>
      </c>
      <c r="BR35" s="248">
        <f t="shared" si="5"/>
        <v>2</v>
      </c>
      <c r="BS35" s="248">
        <f t="shared" si="5"/>
        <v>2</v>
      </c>
      <c r="BT35" s="248">
        <f t="shared" si="5"/>
        <v>3</v>
      </c>
      <c r="BU35" s="248">
        <f t="shared" si="5"/>
        <v>2</v>
      </c>
      <c r="BV35" s="248">
        <f t="shared" si="5"/>
        <v>0</v>
      </c>
      <c r="BW35" s="248">
        <f t="shared" si="5"/>
        <v>2</v>
      </c>
      <c r="BX35" s="248">
        <f t="shared" si="5"/>
        <v>2</v>
      </c>
      <c r="BY35" s="248">
        <f t="shared" si="5"/>
        <v>2</v>
      </c>
      <c r="CA35" s="41"/>
      <c r="CB35" s="41"/>
      <c r="CC35" s="77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</row>
    <row r="36" spans="1:92" ht="17.100000000000001" customHeight="1">
      <c r="A36" s="216">
        <v>7</v>
      </c>
      <c r="B36" s="20">
        <v>1</v>
      </c>
      <c r="C36" s="137" t="s">
        <v>30</v>
      </c>
      <c r="D36" s="187"/>
      <c r="E36" s="188" t="s">
        <v>59</v>
      </c>
      <c r="F36" s="137" t="s">
        <v>34</v>
      </c>
      <c r="G36" s="187"/>
      <c r="H36" s="188" t="s">
        <v>115</v>
      </c>
      <c r="I36" s="137" t="s">
        <v>88</v>
      </c>
      <c r="J36" s="187"/>
      <c r="K36" s="189" t="s">
        <v>58</v>
      </c>
      <c r="L36" s="137" t="s">
        <v>33</v>
      </c>
      <c r="M36" s="187"/>
      <c r="N36" s="188" t="s">
        <v>61</v>
      </c>
      <c r="O36" s="137" t="s">
        <v>41</v>
      </c>
      <c r="P36" s="187"/>
      <c r="Q36" s="188" t="s">
        <v>156</v>
      </c>
      <c r="R36" s="137" t="s">
        <v>31</v>
      </c>
      <c r="S36" s="187"/>
      <c r="T36" s="189" t="s">
        <v>113</v>
      </c>
      <c r="U36" s="137" t="s">
        <v>88</v>
      </c>
      <c r="V36" s="190"/>
      <c r="W36" s="191" t="s">
        <v>80</v>
      </c>
      <c r="X36" s="72"/>
      <c r="Y36" s="164"/>
      <c r="Z36" s="165"/>
      <c r="AA36" s="72"/>
      <c r="AB36" s="164"/>
      <c r="AC36" s="165"/>
      <c r="AD36" s="72"/>
      <c r="AE36" s="164"/>
      <c r="AF36" s="165"/>
      <c r="AG36" s="166"/>
      <c r="AH36" s="167"/>
      <c r="AI36" s="168"/>
      <c r="AJ36" s="72"/>
      <c r="AK36" s="164"/>
      <c r="AL36" s="169"/>
      <c r="AM36" s="72"/>
      <c r="AN36" s="164"/>
      <c r="AO36" s="169"/>
      <c r="AP36" s="72"/>
      <c r="AQ36" s="164"/>
      <c r="AR36" s="169"/>
      <c r="AS36" s="72"/>
      <c r="AT36" s="164"/>
      <c r="AU36" s="165"/>
      <c r="AV36" s="101">
        <f>COUNTIF($C$36:$AU$36,"Hương")</f>
        <v>0</v>
      </c>
      <c r="AW36" s="101">
        <f>COUNTIF($C$36:$AU$36,"Lân")</f>
        <v>0</v>
      </c>
      <c r="AX36" s="101">
        <f>COUNTIF($C$36:$AU$36,"Thủy")</f>
        <v>1</v>
      </c>
      <c r="AY36" s="101">
        <f>COUNTIF($C$36:$AU$36,"Trang")</f>
        <v>1</v>
      </c>
      <c r="AZ36" s="101">
        <f>COUNTIF($C$36:$AU$36,"Hà")</f>
        <v>0</v>
      </c>
      <c r="BA36" s="101">
        <f>COUNTIF($C$36:$AU$36,"My")</f>
        <v>0</v>
      </c>
      <c r="BB36" s="101">
        <f>COUNTIF($C$36:$AU$36,"Tám")</f>
        <v>1</v>
      </c>
      <c r="BC36" s="101">
        <f>COUNTIF($C$36:$AU$36,"mến")</f>
        <v>0</v>
      </c>
      <c r="BD36" s="101">
        <f>COUNTIF($C$36:$AU$36,"Thiệp")</f>
        <v>1</v>
      </c>
      <c r="BE36" s="101">
        <f>COUNTIF($C$36:$AU$36,"TrangH")</f>
        <v>0</v>
      </c>
      <c r="BF36" s="101">
        <f>COUNTIF($C$36:$AU$36,"ThủyL")</f>
        <v>1</v>
      </c>
      <c r="BG36" s="101">
        <f>COUNTIF($C$36:$AU$36,"Sơn")</f>
        <v>0</v>
      </c>
      <c r="BH36" s="101">
        <f>COUNTIF($C$36:$AU$36,"Ngà")</f>
        <v>0</v>
      </c>
      <c r="BI36" s="101">
        <f>COUNTIF($C$36:$AU$36,"Dung")</f>
        <v>0</v>
      </c>
      <c r="BJ36" s="101">
        <f>COUNTIF($C$36:$AU$36,"Hiền")</f>
        <v>0</v>
      </c>
      <c r="BK36" s="101">
        <f>COUNTIF($C$36:$AU$36,"Thúy")</f>
        <v>0</v>
      </c>
      <c r="BL36" s="101">
        <f>COUNTIF($C$36:$AU$36,"Ngọc")</f>
        <v>0</v>
      </c>
      <c r="BM36" s="101">
        <f>COUNTIF($C$36:$AU$36,"Hoa")</f>
        <v>0</v>
      </c>
      <c r="BN36" s="101">
        <f>COUNTIF($C$36:$AU$36,"Thơm")</f>
        <v>0</v>
      </c>
      <c r="BO36" s="101">
        <f>COUNTIF($C$36:$AU$36,"Phương")</f>
        <v>0</v>
      </c>
      <c r="BP36" s="101">
        <f>COUNTIF($C$36:$AU$36,"Hiếu")</f>
        <v>0</v>
      </c>
      <c r="BQ36" s="101">
        <f>COUNTIF($C$36:$AU$36,"Quỳnh")</f>
        <v>0</v>
      </c>
      <c r="BR36" s="101">
        <f>COUNTIF($C$36:$AU$36,"Oanh")</f>
        <v>0</v>
      </c>
      <c r="BS36" s="101">
        <f>COUNTIF($C$36:$AU$36,"P.Hiền")</f>
        <v>0</v>
      </c>
      <c r="BT36" s="101">
        <f>COUNTIF($C$36:$AU$36,"Huê")</f>
        <v>0</v>
      </c>
      <c r="BU36" s="101">
        <f>COUNTIF($C$36:$AU$36,"Tú")</f>
        <v>1</v>
      </c>
      <c r="BV36" s="101">
        <f>COUNTIF($C$36:$AU$36,"Lương")</f>
        <v>0</v>
      </c>
      <c r="BW36" s="101">
        <f>COUNTIF($C$36:$AU$36,"Tâm")</f>
        <v>0</v>
      </c>
      <c r="BX36" s="101">
        <f>COUNTIF($C$36:$AU$36,"Ddung")</f>
        <v>1</v>
      </c>
      <c r="BY36" s="101">
        <f>COUNTIF($C$36:$AU$36,"HàT")</f>
        <v>0</v>
      </c>
      <c r="BZ36">
        <f t="shared" si="0"/>
        <v>7</v>
      </c>
      <c r="CA36" s="41" t="s">
        <v>114</v>
      </c>
      <c r="CB36" s="41">
        <v>9</v>
      </c>
      <c r="CC36" s="77">
        <v>2</v>
      </c>
      <c r="CD36" s="41">
        <v>2</v>
      </c>
      <c r="CE36" s="41">
        <v>1</v>
      </c>
      <c r="CF36" s="41">
        <v>2</v>
      </c>
      <c r="CG36" s="41">
        <v>2</v>
      </c>
      <c r="CH36" s="41"/>
      <c r="CI36" s="41" t="str">
        <f>IF(COUNTIF(BS6:BS10,"P.hiền")&lt;&gt;2,"S","")</f>
        <v>S</v>
      </c>
      <c r="CJ36" s="41"/>
      <c r="CK36" s="41"/>
      <c r="CL36" s="41"/>
      <c r="CM36" s="41"/>
      <c r="CN36" s="41"/>
    </row>
    <row r="37" spans="1:92" ht="17.100000000000001" customHeight="1">
      <c r="A37" s="217"/>
      <c r="B37" s="185">
        <v>2</v>
      </c>
      <c r="C37" s="138" t="s">
        <v>30</v>
      </c>
      <c r="D37" s="138"/>
      <c r="E37" s="138" t="s">
        <v>59</v>
      </c>
      <c r="F37" s="138" t="s">
        <v>88</v>
      </c>
      <c r="G37" s="138"/>
      <c r="H37" s="138" t="s">
        <v>58</v>
      </c>
      <c r="I37" s="138" t="s">
        <v>43</v>
      </c>
      <c r="J37" s="138"/>
      <c r="K37" s="138" t="s">
        <v>72</v>
      </c>
      <c r="L37" s="138" t="s">
        <v>41</v>
      </c>
      <c r="M37" s="138"/>
      <c r="N37" s="138" t="s">
        <v>156</v>
      </c>
      <c r="O37" s="138" t="s">
        <v>31</v>
      </c>
      <c r="P37" s="138"/>
      <c r="Q37" s="138" t="s">
        <v>113</v>
      </c>
      <c r="R37" s="138" t="s">
        <v>33</v>
      </c>
      <c r="S37" s="138"/>
      <c r="T37" s="138" t="s">
        <v>61</v>
      </c>
      <c r="U37" s="138" t="s">
        <v>34</v>
      </c>
      <c r="V37" s="138"/>
      <c r="W37" s="186" t="s">
        <v>115</v>
      </c>
      <c r="X37" s="73"/>
      <c r="Y37" s="161"/>
      <c r="Z37" s="162"/>
      <c r="AA37" s="73"/>
      <c r="AB37" s="161"/>
      <c r="AC37" s="162"/>
      <c r="AD37" s="73"/>
      <c r="AE37" s="161"/>
      <c r="AF37" s="162"/>
      <c r="AG37" s="170"/>
      <c r="AH37" s="171"/>
      <c r="AI37" s="172"/>
      <c r="AJ37" s="73"/>
      <c r="AK37" s="161"/>
      <c r="AL37" s="163"/>
      <c r="AM37" s="73"/>
      <c r="AN37" s="161"/>
      <c r="AO37" s="163"/>
      <c r="AP37" s="73"/>
      <c r="AQ37" s="161"/>
      <c r="AR37" s="163"/>
      <c r="AS37" s="73"/>
      <c r="AT37" s="161"/>
      <c r="AU37" s="162"/>
      <c r="AV37" s="101">
        <f>COUNTIF($C$37:$AU$37,"Hương")</f>
        <v>0</v>
      </c>
      <c r="AW37" s="101">
        <f>COUNTIF($C$37:$AU$37,"Lân")</f>
        <v>0</v>
      </c>
      <c r="AX37" s="101">
        <f>COUNTIF($C$37:$AU$37,"Thủy")</f>
        <v>1</v>
      </c>
      <c r="AY37" s="101">
        <f>COUNTIF($C$37:$AU$37,"Trang")</f>
        <v>1</v>
      </c>
      <c r="AZ37" s="101">
        <f>COUNTIF($C$37:$AU$37,"Hà")</f>
        <v>0</v>
      </c>
      <c r="BA37" s="101">
        <f>COUNTIF($C$37:$AU$37,"My")</f>
        <v>0</v>
      </c>
      <c r="BB37" s="101">
        <f>COUNTIF($C$37:$AU$37,"Tám")</f>
        <v>0</v>
      </c>
      <c r="BC37" s="101">
        <f>COUNTIF($C$37:$AU$37,"Mến")</f>
        <v>0</v>
      </c>
      <c r="BD37" s="101">
        <f>COUNTIF($C$37:$AU$37,"Thiệp")</f>
        <v>1</v>
      </c>
      <c r="BE37" s="101">
        <f>COUNTIF($C$37:$AU$37,"TrangH")</f>
        <v>0</v>
      </c>
      <c r="BF37" s="101">
        <f>COUNTIF($C$37:$AU$37,"ThủyL")</f>
        <v>1</v>
      </c>
      <c r="BG37" s="101">
        <f>COUNTIF($C$37:$AU$37,"Sơn")</f>
        <v>0</v>
      </c>
      <c r="BH37" s="101">
        <f>COUNTIF($C$37:$AU$37,"Ngà")</f>
        <v>0</v>
      </c>
      <c r="BI37" s="101">
        <f>COUNTIF($C$37:$AU$37,"Dung")</f>
        <v>0</v>
      </c>
      <c r="BJ37" s="101">
        <f>COUNTIF($C$37:$AU$37,"Hiền")</f>
        <v>0</v>
      </c>
      <c r="BK37" s="101">
        <f>COUNTIF($C$37:$AU$37,"Thúy")</f>
        <v>0</v>
      </c>
      <c r="BL37" s="101">
        <f>COUNTIF($C$37:$AU$37,"Ngọc")</f>
        <v>0</v>
      </c>
      <c r="BM37" s="101">
        <f>COUNTIF($C$37:$AU$37,"Hoa")</f>
        <v>0</v>
      </c>
      <c r="BN37" s="101">
        <f>COUNTIF($C$37:$AU$37,"Thơm")</f>
        <v>0</v>
      </c>
      <c r="BO37" s="101">
        <f>COUNTIF($C$37:$AU$37,"Phương")</f>
        <v>0</v>
      </c>
      <c r="BP37" s="101">
        <f>COUNTIF($C$37:$AU$37,"Hiếu")</f>
        <v>0</v>
      </c>
      <c r="BQ37" s="101">
        <f>COUNTIF($C$37:$AU$37,"Quỳnh")</f>
        <v>0</v>
      </c>
      <c r="BR37" s="101">
        <f>COUNTIF($C$37:$AU$37,"Oanh")</f>
        <v>0</v>
      </c>
      <c r="BS37" s="101">
        <f>COUNTIF($C$37:$AU$37,"P.Hiền")</f>
        <v>0</v>
      </c>
      <c r="BT37" s="101">
        <f>COUNTIF($C$37:$AU$37,"Huê")</f>
        <v>0</v>
      </c>
      <c r="BU37" s="101">
        <f>COUNTIF($C$37:$AU$37,"Tú")</f>
        <v>1</v>
      </c>
      <c r="BV37" s="101">
        <f>COUNTIF($C$37:$AU$37,"Lương")</f>
        <v>0</v>
      </c>
      <c r="BW37" s="101">
        <f>COUNTIF($C$37:$AU$37,"Tâm")</f>
        <v>1</v>
      </c>
      <c r="BX37" s="101">
        <f>COUNTIF($C$37:$AU$37,"Ddung")</f>
        <v>1</v>
      </c>
      <c r="BY37" s="101">
        <f>COUNTIF($C$37:$AU$37,"HàT")</f>
        <v>0</v>
      </c>
      <c r="BZ37">
        <f t="shared" si="0"/>
        <v>7</v>
      </c>
      <c r="CA37" s="41" t="s">
        <v>156</v>
      </c>
      <c r="CB37" s="41">
        <v>16</v>
      </c>
      <c r="CC37" s="77"/>
      <c r="CD37" s="41">
        <v>4</v>
      </c>
      <c r="CE37" s="41">
        <v>3</v>
      </c>
      <c r="CF37" s="41">
        <v>3</v>
      </c>
      <c r="CG37" s="41">
        <v>2</v>
      </c>
      <c r="CH37" s="41">
        <v>4</v>
      </c>
      <c r="CI37" s="41" t="str">
        <f>IF(COUNTIF(BU6:BU10,"tú")&lt;&gt;0,"S","")</f>
        <v/>
      </c>
      <c r="CJ37" s="41"/>
      <c r="CK37" s="41"/>
      <c r="CL37" s="41"/>
      <c r="CM37" s="41"/>
      <c r="CN37" s="41"/>
    </row>
    <row r="38" spans="1:92" ht="17.100000000000001" customHeight="1">
      <c r="A38" s="314"/>
      <c r="B38" s="185">
        <v>3</v>
      </c>
      <c r="C38" s="138" t="s">
        <v>37</v>
      </c>
      <c r="D38" s="138"/>
      <c r="E38" s="138" t="s">
        <v>67</v>
      </c>
      <c r="F38" s="138" t="s">
        <v>41</v>
      </c>
      <c r="G38" s="138"/>
      <c r="H38" s="138" t="s">
        <v>156</v>
      </c>
      <c r="I38" s="138" t="s">
        <v>31</v>
      </c>
      <c r="J38" s="138"/>
      <c r="K38" s="138" t="s">
        <v>113</v>
      </c>
      <c r="L38" s="138" t="s">
        <v>88</v>
      </c>
      <c r="M38" s="138"/>
      <c r="N38" s="138" t="s">
        <v>59</v>
      </c>
      <c r="O38" s="138" t="s">
        <v>33</v>
      </c>
      <c r="P38" s="138"/>
      <c r="Q38" s="138" t="s">
        <v>61</v>
      </c>
      <c r="R38" s="138" t="s">
        <v>32</v>
      </c>
      <c r="S38" s="138"/>
      <c r="T38" s="138" t="s">
        <v>97</v>
      </c>
      <c r="U38" s="138" t="s">
        <v>43</v>
      </c>
      <c r="V38" s="138"/>
      <c r="W38" s="186" t="s">
        <v>72</v>
      </c>
      <c r="X38" s="73"/>
      <c r="Y38" s="161"/>
      <c r="Z38" s="162"/>
      <c r="AA38" s="73"/>
      <c r="AB38" s="161"/>
      <c r="AC38" s="162"/>
      <c r="AD38" s="73"/>
      <c r="AE38" s="161"/>
      <c r="AF38" s="162"/>
      <c r="AG38" s="73"/>
      <c r="AH38" s="161"/>
      <c r="AI38" s="172"/>
      <c r="AJ38" s="73"/>
      <c r="AK38" s="161"/>
      <c r="AL38" s="162"/>
      <c r="AM38" s="73"/>
      <c r="AN38" s="161"/>
      <c r="AO38" s="162"/>
      <c r="AP38" s="73"/>
      <c r="AQ38" s="161"/>
      <c r="AR38" s="162"/>
      <c r="AS38" s="73"/>
      <c r="AT38" s="161"/>
      <c r="AU38" s="162"/>
      <c r="AV38" s="101">
        <f>COUNTIF($C$38:$AU$38,"Hương")</f>
        <v>0</v>
      </c>
      <c r="AW38" s="101">
        <f>COUNTIF($C$38:$AU$38,"lân")</f>
        <v>0</v>
      </c>
      <c r="AX38" s="101">
        <f>COUNTIF($C$38:$AU$38,"Thủy")</f>
        <v>1</v>
      </c>
      <c r="AY38" s="101">
        <f>COUNTIF($C$38:$AU$38,"Trang")</f>
        <v>0</v>
      </c>
      <c r="AZ38" s="101">
        <f>COUNTIF($C$38:$AU$38,"Hà")</f>
        <v>0</v>
      </c>
      <c r="BA38" s="101">
        <f>COUNTIF($C$38:$AU$38,"My")</f>
        <v>0</v>
      </c>
      <c r="BB38" s="101">
        <f>COUNTIF($C$38:$AU$38,"Támq")</f>
        <v>0</v>
      </c>
      <c r="BC38" s="101">
        <f>COUNTIF($C$38:$AU$38,"mến")</f>
        <v>0</v>
      </c>
      <c r="BD38" s="101">
        <f>COUNTIF($C$38:$AU$38,"Thiệp")</f>
        <v>1</v>
      </c>
      <c r="BE38" s="101">
        <f>COUNTIF($C$38:$AU$38,"TrangH")</f>
        <v>1</v>
      </c>
      <c r="BF38" s="101">
        <f>COUNTIF($C$38:$AU$38,"ThủyL")</f>
        <v>1</v>
      </c>
      <c r="BG38" s="101">
        <f>COUNTIF($C$38:$AU$38,"Sơn")</f>
        <v>0</v>
      </c>
      <c r="BH38" s="101">
        <f>COUNTIF($C$38:$AU$38,"Ngà")</f>
        <v>0</v>
      </c>
      <c r="BI38" s="101">
        <f>COUNTIF($C$38:$AU$38,"Dung")</f>
        <v>0</v>
      </c>
      <c r="BJ38" s="101">
        <f>COUNTIF($C$38:$AU$38,"Hiền")</f>
        <v>0</v>
      </c>
      <c r="BK38" s="101">
        <f>COUNTIF($C$38:$AU$38,"Thúy")</f>
        <v>1</v>
      </c>
      <c r="BL38" s="101">
        <f>COUNTIF($C$38:$AU$38,"Ngọc")</f>
        <v>0</v>
      </c>
      <c r="BM38" s="101">
        <f>COUNTIF($C$38:$AU$38,"Hoa")</f>
        <v>0</v>
      </c>
      <c r="BN38" s="101">
        <f>COUNTIF($C$38:$AU$38,"Thơm")</f>
        <v>0</v>
      </c>
      <c r="BO38" s="101">
        <f>COUNTIF($C$38:$AU$38,"Phương")</f>
        <v>0</v>
      </c>
      <c r="BP38" s="101">
        <f>COUNTIF($C$38:$AU$38,"Hiếu")</f>
        <v>0</v>
      </c>
      <c r="BQ38" s="101">
        <f>COUNTIF($C$38:$AU$38,"Quỳnh")</f>
        <v>0</v>
      </c>
      <c r="BR38" s="101">
        <f>COUNTIF($C$38:$AU$38,"Oanh")</f>
        <v>0</v>
      </c>
      <c r="BS38" s="101">
        <f>COUNTIF($C$38:$AU$38,"P.Hiền")</f>
        <v>0</v>
      </c>
      <c r="BT38" s="101">
        <f>COUNTIF($C$38:$AU$38,"Huê")</f>
        <v>0</v>
      </c>
      <c r="BU38" s="101">
        <f>COUNTIF($C$38:$AU$38,"Tú")</f>
        <v>1</v>
      </c>
      <c r="BV38" s="101">
        <f>COUNTIF($C$38:$AU$38,"Lương")</f>
        <v>0</v>
      </c>
      <c r="BW38" s="101">
        <f>COUNTIF($C$38:$AU$38,"Tâm")</f>
        <v>1</v>
      </c>
      <c r="BX38" s="101">
        <f>COUNTIF($C$38:$AU$38,"Ddung")</f>
        <v>0</v>
      </c>
      <c r="BY38" s="101">
        <f>COUNTIF($C$38:$AU$38,"HàT")</f>
        <v>0</v>
      </c>
      <c r="BZ38">
        <f t="shared" si="0"/>
        <v>7</v>
      </c>
      <c r="CA38" s="41" t="s">
        <v>72</v>
      </c>
      <c r="CB38" s="41">
        <v>12</v>
      </c>
      <c r="CC38" s="77"/>
      <c r="CD38" s="41"/>
      <c r="CE38" s="41">
        <v>3</v>
      </c>
      <c r="CF38" s="41">
        <v>3</v>
      </c>
      <c r="CG38" s="41">
        <v>2</v>
      </c>
      <c r="CH38" s="41">
        <v>4</v>
      </c>
      <c r="CI38" s="41" t="str">
        <f>IF(COUNTIF(BW6:BW10,"tâm")&lt;&gt;0,"S","")</f>
        <v/>
      </c>
      <c r="CJ38" s="41"/>
      <c r="CK38" s="41"/>
      <c r="CL38" s="41"/>
      <c r="CM38" s="41"/>
      <c r="CN38" s="41"/>
    </row>
    <row r="39" spans="1:92" ht="17.100000000000001" customHeight="1">
      <c r="A39" s="314"/>
      <c r="B39" s="185">
        <v>4</v>
      </c>
      <c r="C39" s="138" t="s">
        <v>43</v>
      </c>
      <c r="D39" s="138"/>
      <c r="E39" s="138" t="s">
        <v>72</v>
      </c>
      <c r="F39" s="138" t="s">
        <v>37</v>
      </c>
      <c r="G39" s="138"/>
      <c r="H39" s="138" t="s">
        <v>74</v>
      </c>
      <c r="I39" s="138" t="s">
        <v>41</v>
      </c>
      <c r="J39" s="138"/>
      <c r="K39" s="138" t="s">
        <v>156</v>
      </c>
      <c r="L39" s="138" t="s">
        <v>31</v>
      </c>
      <c r="M39" s="138"/>
      <c r="N39" s="138" t="s">
        <v>113</v>
      </c>
      <c r="O39" s="138" t="s">
        <v>32</v>
      </c>
      <c r="P39" s="138"/>
      <c r="Q39" s="138" t="s">
        <v>97</v>
      </c>
      <c r="R39" s="138" t="s">
        <v>30</v>
      </c>
      <c r="S39" s="138"/>
      <c r="T39" s="138" t="s">
        <v>56</v>
      </c>
      <c r="U39" s="138" t="s">
        <v>33</v>
      </c>
      <c r="V39" s="138"/>
      <c r="W39" s="186" t="s">
        <v>61</v>
      </c>
      <c r="X39" s="73"/>
      <c r="Y39" s="161"/>
      <c r="Z39" s="162"/>
      <c r="AA39" s="73"/>
      <c r="AB39" s="161"/>
      <c r="AC39" s="162"/>
      <c r="AD39" s="73"/>
      <c r="AE39" s="161"/>
      <c r="AF39" s="162"/>
      <c r="AG39" s="170"/>
      <c r="AH39" s="171"/>
      <c r="AI39" s="172"/>
      <c r="AJ39" s="73"/>
      <c r="AK39" s="161"/>
      <c r="AL39" s="162"/>
      <c r="AM39" s="73"/>
      <c r="AN39" s="161"/>
      <c r="AO39" s="162"/>
      <c r="AP39" s="73"/>
      <c r="AQ39" s="161"/>
      <c r="AR39" s="163"/>
      <c r="AS39" s="73"/>
      <c r="AT39" s="161"/>
      <c r="AU39" s="162"/>
      <c r="AV39" s="101">
        <f>COUNTIF($C$39:$AU$39,"Hương")</f>
        <v>0</v>
      </c>
      <c r="AW39" s="101">
        <f>COUNTIF($C$39:$AU$39,"Lân")</f>
        <v>0</v>
      </c>
      <c r="AX39" s="101">
        <f>COUNTIF($C$39:$AU$39,"Thủy")</f>
        <v>0</v>
      </c>
      <c r="AY39" s="101">
        <f>COUNTIF($C$39:$AU$39,"TRANG")</f>
        <v>0</v>
      </c>
      <c r="AZ39" s="101">
        <f>COUNTIF($C$39:$AU$39,"HÀ")</f>
        <v>1</v>
      </c>
      <c r="BA39" s="101">
        <f>COUNTIF($C$39:$AU$39,"my")</f>
        <v>0</v>
      </c>
      <c r="BB39" s="101">
        <f>COUNTIF($C$39:$AU$39,"tám")</f>
        <v>0</v>
      </c>
      <c r="BC39" s="101">
        <f>COUNTIF($C$39:$AU$39,"Mến")</f>
        <v>0</v>
      </c>
      <c r="BD39" s="101">
        <f>COUNTIF($C$39:$AU$39,"Thiệp")</f>
        <v>1</v>
      </c>
      <c r="BE39" s="101">
        <f>COUNTIF($C$39:$AU$39,"TrangH")</f>
        <v>1</v>
      </c>
      <c r="BF39" s="101">
        <f>COUNTIF($C$39:$AU$39,"ThủyL")</f>
        <v>1</v>
      </c>
      <c r="BG39" s="101">
        <f>COUNTIF($C$39:$AU$39,"Sơn")</f>
        <v>0</v>
      </c>
      <c r="BH39" s="101">
        <f>COUNTIF($C$39:$AU$39,"Ngà")</f>
        <v>0</v>
      </c>
      <c r="BI39" s="101">
        <f>COUNTIF($C$39:$AU$39,"Dung")</f>
        <v>0</v>
      </c>
      <c r="BJ39" s="101">
        <f>COUNTIF($C$39:$AU$39,"Hiền")</f>
        <v>0</v>
      </c>
      <c r="BK39" s="101">
        <f>COUNTIF($C$39:$AU$39,"Thúy")</f>
        <v>0</v>
      </c>
      <c r="BL39" s="101">
        <f>COUNTIF($C$39:$AU$39,"Ngọc")</f>
        <v>1</v>
      </c>
      <c r="BM39" s="101">
        <f>COUNTIF($C$39:$AU$39,"Hoa")</f>
        <v>0</v>
      </c>
      <c r="BN39" s="101">
        <f>COUNTIF($C$39:$AU$39,"Thơm")</f>
        <v>0</v>
      </c>
      <c r="BO39" s="101">
        <f>COUNTIF($C$39:$AU$39,"Phương")</f>
        <v>0</v>
      </c>
      <c r="BP39" s="101">
        <f>COUNTIF($C$39:$AU$39,"Hiếu")</f>
        <v>0</v>
      </c>
      <c r="BQ39" s="101">
        <f>COUNTIF($C$39:$AU$39,"Quỳnh")</f>
        <v>0</v>
      </c>
      <c r="BR39" s="101">
        <f>COUNTIF($C$39:$AU$39,"Oanh")</f>
        <v>0</v>
      </c>
      <c r="BS39" s="101">
        <f>COUNTIF($C$39:$AU$39,"P.Hiền")</f>
        <v>0</v>
      </c>
      <c r="BT39" s="101">
        <f>COUNTIF($C$39:$AU$39,"Huê")</f>
        <v>0</v>
      </c>
      <c r="BU39" s="101">
        <f>COUNTIF($C$39:$AU$39,"Tú")</f>
        <v>1</v>
      </c>
      <c r="BV39" s="101">
        <f>COUNTIF($C$39:$AU$39,"Lương")</f>
        <v>0</v>
      </c>
      <c r="BW39" s="101">
        <f>COUNTIF($C$39:$AU$39,"Tâm")</f>
        <v>1</v>
      </c>
      <c r="BX39" s="101">
        <f>COUNTIF($C$39:$AU$39,"Ddung")</f>
        <v>0</v>
      </c>
      <c r="BY39" s="101">
        <f>COUNTIF($C$39:$AU$39,"HàT")</f>
        <v>0</v>
      </c>
      <c r="BZ39">
        <f t="shared" si="0"/>
        <v>7</v>
      </c>
      <c r="CA39" s="41" t="s">
        <v>60</v>
      </c>
      <c r="CB39" s="41">
        <v>8</v>
      </c>
      <c r="CC39" s="77">
        <v>1</v>
      </c>
      <c r="CD39" s="41">
        <v>3</v>
      </c>
      <c r="CE39" s="41">
        <v>1</v>
      </c>
      <c r="CF39" s="41">
        <v>3</v>
      </c>
      <c r="CG39" s="41"/>
      <c r="CH39" s="41"/>
      <c r="CI39" s="41" t="str">
        <f>IF(COUNTIF(BV6:BV10,"lương")&lt;&gt;1,"S","")</f>
        <v>S</v>
      </c>
      <c r="CJ39" s="41"/>
      <c r="CK39" s="41"/>
      <c r="CL39" s="41"/>
      <c r="CM39" s="41"/>
      <c r="CN39" s="41"/>
    </row>
    <row r="40" spans="1:92" ht="17.100000000000001" customHeight="1">
      <c r="A40" s="315"/>
      <c r="B40" s="22">
        <v>5</v>
      </c>
      <c r="C40" s="133" t="s">
        <v>33</v>
      </c>
      <c r="D40" s="156"/>
      <c r="E40" s="135" t="s">
        <v>61</v>
      </c>
      <c r="F40" s="133" t="s">
        <v>37</v>
      </c>
      <c r="G40" s="156"/>
      <c r="H40" s="135" t="s">
        <v>74</v>
      </c>
      <c r="I40" s="192" t="s">
        <v>34</v>
      </c>
      <c r="J40" s="156"/>
      <c r="K40" s="134" t="s">
        <v>115</v>
      </c>
      <c r="L40" s="83" t="s">
        <v>40</v>
      </c>
      <c r="M40" s="156"/>
      <c r="N40" s="135" t="s">
        <v>67</v>
      </c>
      <c r="O40" s="83" t="s">
        <v>43</v>
      </c>
      <c r="P40" s="156"/>
      <c r="Q40" s="135" t="s">
        <v>72</v>
      </c>
      <c r="R40" s="192" t="s">
        <v>88</v>
      </c>
      <c r="S40" s="156"/>
      <c r="T40" s="134" t="s">
        <v>56</v>
      </c>
      <c r="U40" s="192" t="s">
        <v>32</v>
      </c>
      <c r="V40" s="156"/>
      <c r="W40" s="135" t="s">
        <v>97</v>
      </c>
      <c r="X40" s="157"/>
      <c r="Y40" s="158" t="s">
        <v>130</v>
      </c>
      <c r="Z40" s="159"/>
      <c r="AA40" s="157"/>
      <c r="AB40" s="158" t="s">
        <v>131</v>
      </c>
      <c r="AC40" s="159"/>
      <c r="AD40" s="157"/>
      <c r="AE40" s="158" t="s">
        <v>132</v>
      </c>
      <c r="AF40" s="160"/>
      <c r="AG40" s="160"/>
      <c r="AH40" s="158" t="s">
        <v>133</v>
      </c>
      <c r="AI40" s="159"/>
      <c r="AJ40" s="157"/>
      <c r="AK40" s="158" t="s">
        <v>134</v>
      </c>
      <c r="AL40" s="159"/>
      <c r="AM40" s="157"/>
      <c r="AN40" s="158"/>
      <c r="AO40" s="159"/>
      <c r="AP40" s="160"/>
      <c r="AQ40" s="158"/>
      <c r="AR40" s="160"/>
      <c r="AS40" s="157"/>
      <c r="AT40" s="158"/>
      <c r="AU40" s="159"/>
      <c r="AV40" s="100">
        <f>COUNTIF($C$40:$AU$40,"Hương")</f>
        <v>0</v>
      </c>
      <c r="AW40" s="100">
        <f>COUNTIF($C$40:$AU$40,"lân")</f>
        <v>0</v>
      </c>
      <c r="AX40" s="100">
        <f>COUNTIF($C$40:$AU$40,"Thủy")</f>
        <v>0</v>
      </c>
      <c r="AY40" s="100">
        <f>COUNTIF($C$40:$AU$40,"Trang")</f>
        <v>0</v>
      </c>
      <c r="AZ40" s="100">
        <f>COUNTIF($C$40:$AU$40,"Hà")</f>
        <v>1</v>
      </c>
      <c r="BA40" s="100">
        <f>COUNTIF($C$40:$AU$40,"My")</f>
        <v>0</v>
      </c>
      <c r="BB40" s="100">
        <f>COUNTIF($C$40:$AU$40,"Támq")</f>
        <v>0</v>
      </c>
      <c r="BC40" s="100">
        <f>COUNTIF($C$40:$AU$40,"Mến")</f>
        <v>0</v>
      </c>
      <c r="BD40" s="100">
        <f>COUNTIF($C$40:$AU$40,"Thiệp")</f>
        <v>1</v>
      </c>
      <c r="BE40" s="100">
        <f>COUNTIF($C$40:$AU$40,"trangH")</f>
        <v>1</v>
      </c>
      <c r="BF40" s="100">
        <f>COUNTIF($C$40:$AU$40,"ThủyL")</f>
        <v>0</v>
      </c>
      <c r="BG40" s="100">
        <f>COUNTIF($C$40:$AU$40,"Sơn")</f>
        <v>0</v>
      </c>
      <c r="BH40" s="100">
        <f>COUNTIF($C$40:$AU$40,"Ngà")</f>
        <v>0</v>
      </c>
      <c r="BI40" s="100">
        <f>COUNTIF($C$40:$AU$40,"Dung")</f>
        <v>0</v>
      </c>
      <c r="BJ40" s="100">
        <f>COUNTIF($C$40:$AU$40,"Hiền")</f>
        <v>0</v>
      </c>
      <c r="BK40" s="100">
        <f>COUNTIF($C$40:$AU$40,"Thúy")</f>
        <v>1</v>
      </c>
      <c r="BL40" s="100">
        <f>COUNTIF($C$40:$AU$40,"Ngọc")</f>
        <v>1</v>
      </c>
      <c r="BM40" s="100">
        <f>COUNTIF($C$40:$AU$40,"Hoa")</f>
        <v>0</v>
      </c>
      <c r="BN40" s="100">
        <f>COUNTIF($C$40:$AU$40,"Thơm")</f>
        <v>0</v>
      </c>
      <c r="BO40" s="100">
        <f>COUNTIF($C$40:$AU$40,"Phương")</f>
        <v>0</v>
      </c>
      <c r="BP40" s="100">
        <f>COUNTIF($C$40:$AU$40,"Hiếu")</f>
        <v>0</v>
      </c>
      <c r="BQ40" s="100">
        <f>COUNTIF($C$40:$AU$40,"Quỳnh")</f>
        <v>0</v>
      </c>
      <c r="BR40" s="100">
        <f>COUNTIF($C$40:$AU$40,"Oanh")</f>
        <v>0</v>
      </c>
      <c r="BS40" s="179"/>
      <c r="BT40" s="100">
        <f>COUNTIF($C$40:$AU$40,"P.Huê")</f>
        <v>0</v>
      </c>
      <c r="BU40" s="100">
        <f>COUNTIF($C$40:$AU$40,"Tú")</f>
        <v>0</v>
      </c>
      <c r="BV40" s="100">
        <f>COUNTIF($C$40:$AU$40,"Lương")</f>
        <v>0</v>
      </c>
      <c r="BW40" s="100">
        <f>COUNTIF($C$40:$AU$40,"Tâm")</f>
        <v>1</v>
      </c>
      <c r="BX40" s="100">
        <f>COUNTIF($C$40:$AU$40,"Ddung")</f>
        <v>1</v>
      </c>
      <c r="BY40" s="100">
        <f>COUNTIF($C$40:$AU$40,"HàT")</f>
        <v>0</v>
      </c>
      <c r="BZ40">
        <f t="shared" si="0"/>
        <v>7</v>
      </c>
      <c r="CA40" s="41" t="s">
        <v>80</v>
      </c>
      <c r="CB40" s="41">
        <v>5</v>
      </c>
      <c r="CC40" s="77"/>
      <c r="CD40" s="41"/>
      <c r="CE40" s="41">
        <v>1</v>
      </c>
      <c r="CF40" s="41">
        <v>1</v>
      </c>
      <c r="CG40" s="41">
        <v>2</v>
      </c>
      <c r="CH40" s="41">
        <v>1</v>
      </c>
      <c r="CI40" s="41" t="str">
        <f>IF(COUNTIF(BB6:BB10,"tám")&lt;&gt;0,"S","")</f>
        <v/>
      </c>
      <c r="CJ40" s="41"/>
      <c r="CK40" s="41"/>
      <c r="CL40" s="41"/>
      <c r="CM40" s="41"/>
      <c r="CN40" s="41"/>
    </row>
    <row r="41" spans="1:92" ht="17.100000000000001" customHeight="1">
      <c r="A41" s="219"/>
      <c r="B41" s="132"/>
      <c r="C41" s="133"/>
      <c r="D41" s="134"/>
      <c r="E41" s="134"/>
      <c r="F41" s="134"/>
      <c r="G41" s="134"/>
      <c r="H41" s="134"/>
      <c r="I41" s="135"/>
      <c r="J41" s="134"/>
      <c r="K41" s="134"/>
      <c r="L41" s="246"/>
      <c r="M41" s="134"/>
      <c r="N41" s="134"/>
      <c r="O41" s="246"/>
      <c r="P41" s="134"/>
      <c r="Q41" s="134"/>
      <c r="R41" s="135"/>
      <c r="S41" s="134"/>
      <c r="T41" s="134"/>
      <c r="U41" s="135"/>
      <c r="V41" s="134"/>
      <c r="W41" s="134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9">
        <f>SUM(AV36:AV40)</f>
        <v>0</v>
      </c>
      <c r="AW41" s="249">
        <f t="shared" ref="AW41:BY41" si="6">SUM(AW36:AW40)</f>
        <v>0</v>
      </c>
      <c r="AX41" s="249">
        <f t="shared" si="6"/>
        <v>3</v>
      </c>
      <c r="AY41" s="249">
        <f t="shared" si="6"/>
        <v>2</v>
      </c>
      <c r="AZ41" s="249">
        <f t="shared" si="6"/>
        <v>2</v>
      </c>
      <c r="BA41" s="249">
        <f t="shared" si="6"/>
        <v>0</v>
      </c>
      <c r="BB41" s="249">
        <f t="shared" si="6"/>
        <v>1</v>
      </c>
      <c r="BC41" s="249">
        <f t="shared" si="6"/>
        <v>0</v>
      </c>
      <c r="BD41" s="249">
        <f t="shared" si="6"/>
        <v>5</v>
      </c>
      <c r="BE41" s="249">
        <f t="shared" si="6"/>
        <v>3</v>
      </c>
      <c r="BF41" s="249">
        <f t="shared" si="6"/>
        <v>4</v>
      </c>
      <c r="BG41" s="249">
        <f t="shared" si="6"/>
        <v>0</v>
      </c>
      <c r="BH41" s="249">
        <f t="shared" si="6"/>
        <v>0</v>
      </c>
      <c r="BI41" s="249">
        <f t="shared" si="6"/>
        <v>0</v>
      </c>
      <c r="BJ41" s="249">
        <f t="shared" si="6"/>
        <v>0</v>
      </c>
      <c r="BK41" s="249">
        <f t="shared" si="6"/>
        <v>2</v>
      </c>
      <c r="BL41" s="249">
        <f t="shared" si="6"/>
        <v>2</v>
      </c>
      <c r="BM41" s="249">
        <f t="shared" si="6"/>
        <v>0</v>
      </c>
      <c r="BN41" s="249">
        <f t="shared" si="6"/>
        <v>0</v>
      </c>
      <c r="BO41" s="249">
        <f t="shared" si="6"/>
        <v>0</v>
      </c>
      <c r="BP41" s="249">
        <f t="shared" si="6"/>
        <v>0</v>
      </c>
      <c r="BQ41" s="249">
        <f t="shared" si="6"/>
        <v>0</v>
      </c>
      <c r="BR41" s="249">
        <f t="shared" si="6"/>
        <v>0</v>
      </c>
      <c r="BS41" s="249">
        <f t="shared" si="6"/>
        <v>0</v>
      </c>
      <c r="BT41" s="249">
        <f t="shared" si="6"/>
        <v>0</v>
      </c>
      <c r="BU41" s="249">
        <f t="shared" si="6"/>
        <v>4</v>
      </c>
      <c r="BV41" s="249">
        <f t="shared" si="6"/>
        <v>0</v>
      </c>
      <c r="BW41" s="249">
        <f t="shared" si="6"/>
        <v>4</v>
      </c>
      <c r="BX41" s="249">
        <f t="shared" si="6"/>
        <v>3</v>
      </c>
      <c r="BY41" s="249">
        <f t="shared" si="6"/>
        <v>0</v>
      </c>
      <c r="CA41" s="41"/>
      <c r="CB41" s="41"/>
      <c r="CC41" s="77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</row>
    <row r="42" spans="1:92" ht="15.75">
      <c r="A42" s="41">
        <v>1</v>
      </c>
      <c r="B42" s="82" t="s">
        <v>30</v>
      </c>
      <c r="C42" s="41">
        <f>COUNTIF($C$6:$C$40,"T")</f>
        <v>4</v>
      </c>
      <c r="D42" s="41">
        <f>VLOOKUP(B42,$B$67:$E$87,2,0)</f>
        <v>4</v>
      </c>
      <c r="E42" s="45" t="str">
        <f>IF(C42&lt;&gt;D42,"S","")</f>
        <v/>
      </c>
      <c r="F42" s="43">
        <f>COUNTIF($F$6:$F$40,"T")</f>
        <v>4</v>
      </c>
      <c r="G42" s="41">
        <f>VLOOKUP(B42,$B$67:$L$87,2,0)</f>
        <v>4</v>
      </c>
      <c r="H42" s="45" t="str">
        <f>IF(F42&lt;&gt;G42,"S","")</f>
        <v/>
      </c>
      <c r="I42" s="43">
        <f>COUNTIF($I$6:$I$40,"T")</f>
        <v>4</v>
      </c>
      <c r="J42" s="41">
        <f>VLOOKUP(B42,$B$67:$L$87,2,0)</f>
        <v>4</v>
      </c>
      <c r="K42" s="45" t="str">
        <f>IF(I42&lt;&gt;J42,"S","")</f>
        <v/>
      </c>
      <c r="L42" s="122">
        <f>COUNTIF($L$6:$L$39,"T")</f>
        <v>4</v>
      </c>
      <c r="M42" s="84">
        <f>VLOOKUP(B42,$B$67:$E$87,3,0)</f>
        <v>4</v>
      </c>
      <c r="N42" s="124" t="str">
        <f>IF(L42&lt;&gt;M42,"S","")</f>
        <v/>
      </c>
      <c r="O42" s="123">
        <f>COUNTIF($O$6:$O$39,"T")</f>
        <v>4</v>
      </c>
      <c r="P42" s="85">
        <f>VLOOKUP(B42,$B$67:$L$87,3,0)</f>
        <v>4</v>
      </c>
      <c r="Q42" s="127" t="str">
        <f>IF(O42&lt;&gt;P42,"S","")</f>
        <v/>
      </c>
      <c r="R42" s="122">
        <f>COUNTIF($R$6:$R$40,"T")</f>
        <v>4</v>
      </c>
      <c r="S42" s="84">
        <f>VLOOKUP(B42,$B$67:$L$87,3,0)</f>
        <v>4</v>
      </c>
      <c r="T42" s="130" t="str">
        <f>IF(R42&lt;&gt;S42,"S","")</f>
        <v/>
      </c>
      <c r="U42" s="129">
        <f>COUNTIF($U$6:$U$40,"T")</f>
        <v>4</v>
      </c>
      <c r="V42" s="87">
        <f>VLOOKUP(B42,$B$67:$L$87,3,0)</f>
        <v>4</v>
      </c>
      <c r="W42" s="130" t="str">
        <f>IF(U42&lt;&gt;V42,"S","")</f>
        <v/>
      </c>
      <c r="X42" s="122">
        <f>COUNTIF($X$6:$X$39,"T")</f>
        <v>4</v>
      </c>
      <c r="Y42" s="84">
        <f>VLOOKUP(B42,$B$67:$L$87,4,0)</f>
        <v>4</v>
      </c>
      <c r="Z42" s="126" t="str">
        <f>IF(X42&lt;&gt;Y42,"S","")</f>
        <v/>
      </c>
      <c r="AA42" s="122">
        <f>COUNTIF($AA$6:$AA$39,"T")</f>
        <v>4</v>
      </c>
      <c r="AB42" s="84">
        <f>VLOOKUP(B42,$B$67:$L$87,5,0)</f>
        <v>4</v>
      </c>
      <c r="AC42" s="128" t="str">
        <f>IF(AA42&lt;&gt;AB42,"S","")</f>
        <v/>
      </c>
      <c r="AD42" s="122">
        <f>COUNTIF($AD$6:$AD$39,"T")</f>
        <v>4</v>
      </c>
      <c r="AE42" s="84">
        <f>VLOOKUP(B42,$B$67:$L$87,6,0)</f>
        <v>4</v>
      </c>
      <c r="AF42" s="128" t="str">
        <f>IF(AD42&lt;&gt;AE42,"S","")</f>
        <v/>
      </c>
      <c r="AG42" s="122">
        <f>COUNTIF($AG$6:$AG$39,"T")</f>
        <v>4</v>
      </c>
      <c r="AH42" s="84">
        <f>VLOOKUP(B42,$B$67:$L$87,7,0)</f>
        <v>4</v>
      </c>
      <c r="AI42" s="128" t="str">
        <f>IF(AG42&lt;&gt;AH42,"S","")</f>
        <v/>
      </c>
      <c r="AJ42" s="122">
        <f>COUNTIF($AJ$6:$AJ$39,"T")</f>
        <v>4</v>
      </c>
      <c r="AK42" s="84">
        <f>VLOOKUP(B42,$B$67:$L$87,8,0)</f>
        <v>4</v>
      </c>
      <c r="AL42" s="128" t="str">
        <f>IF(AJ42&lt;&gt;AK42,"S","")</f>
        <v/>
      </c>
      <c r="AM42" s="122">
        <f>COUNTIF($AM$6:$AM$39,"T")</f>
        <v>4</v>
      </c>
      <c r="AN42" s="84">
        <f>VLOOKUP(B42,$B$67:$L$87,9,0)</f>
        <v>4</v>
      </c>
      <c r="AO42" s="128" t="str">
        <f>IF(AM42&lt;&gt;AN42,"s","")</f>
        <v/>
      </c>
      <c r="AP42" s="122">
        <f>COUNTIF($AP$6:$AP$39,"T")</f>
        <v>4</v>
      </c>
      <c r="AQ42" s="84">
        <f>VLOOKUP(B42,$B$67:$L$87,10,0)</f>
        <v>4</v>
      </c>
      <c r="AR42" s="128" t="str">
        <f>IF(AP42&lt;&gt;AQ42,"S","")</f>
        <v/>
      </c>
      <c r="AS42" s="122">
        <f>COUNTIF($AS$6:$AS$39,"T")</f>
        <v>4</v>
      </c>
      <c r="AT42" s="84">
        <f>VLOOKUP(B42,$B$67:$L$87,11,0)</f>
        <v>4</v>
      </c>
      <c r="AU42" s="128" t="str">
        <f>IF(AS42&lt;&gt;AT42,"S","")</f>
        <v/>
      </c>
      <c r="AV42" s="180">
        <f>SUM(AV6:AV40)</f>
        <v>20</v>
      </c>
      <c r="AW42" s="180">
        <f t="shared" ref="AW42:BZ42" si="7">SUM(AW6:AW40)</f>
        <v>38</v>
      </c>
      <c r="AX42">
        <f t="shared" si="7"/>
        <v>17</v>
      </c>
      <c r="AY42">
        <f t="shared" si="7"/>
        <v>18</v>
      </c>
      <c r="AZ42">
        <f t="shared" si="7"/>
        <v>26</v>
      </c>
      <c r="BA42">
        <f t="shared" si="7"/>
        <v>16</v>
      </c>
      <c r="BB42">
        <f t="shared" si="7"/>
        <v>9</v>
      </c>
      <c r="BC42">
        <f t="shared" si="7"/>
        <v>28</v>
      </c>
      <c r="BD42" s="180">
        <f t="shared" si="7"/>
        <v>39</v>
      </c>
      <c r="BE42" s="180">
        <f t="shared" si="7"/>
        <v>25</v>
      </c>
      <c r="BF42" s="180">
        <f t="shared" si="7"/>
        <v>32</v>
      </c>
      <c r="BG42">
        <f t="shared" si="7"/>
        <v>8</v>
      </c>
      <c r="BH42" s="180">
        <f t="shared" si="7"/>
        <v>18</v>
      </c>
      <c r="BI42" s="180">
        <f t="shared" si="7"/>
        <v>28</v>
      </c>
      <c r="BJ42" s="180">
        <f t="shared" si="7"/>
        <v>30</v>
      </c>
      <c r="BK42" s="180">
        <f t="shared" si="7"/>
        <v>26</v>
      </c>
      <c r="BL42" s="180">
        <f t="shared" si="7"/>
        <v>18</v>
      </c>
      <c r="BM42" s="180">
        <f t="shared" si="7"/>
        <v>12</v>
      </c>
      <c r="BN42" s="180">
        <f t="shared" si="7"/>
        <v>26</v>
      </c>
      <c r="BO42">
        <f t="shared" si="7"/>
        <v>26</v>
      </c>
      <c r="BP42">
        <f t="shared" si="7"/>
        <v>26</v>
      </c>
      <c r="BQ42">
        <f t="shared" si="7"/>
        <v>6</v>
      </c>
      <c r="BR42">
        <f t="shared" si="7"/>
        <v>20</v>
      </c>
      <c r="BS42">
        <f t="shared" si="7"/>
        <v>18</v>
      </c>
      <c r="BT42">
        <f>SUM(BT6:BT40)</f>
        <v>36</v>
      </c>
      <c r="BU42">
        <f t="shared" si="7"/>
        <v>28</v>
      </c>
      <c r="BV42" s="180">
        <f t="shared" si="7"/>
        <v>16</v>
      </c>
      <c r="BW42">
        <f t="shared" si="7"/>
        <v>20</v>
      </c>
      <c r="BX42">
        <f t="shared" si="7"/>
        <v>7</v>
      </c>
      <c r="BY42">
        <f t="shared" si="7"/>
        <v>8</v>
      </c>
      <c r="BZ42">
        <f t="shared" si="7"/>
        <v>340</v>
      </c>
      <c r="CA42" s="41" t="s">
        <v>157</v>
      </c>
      <c r="CB42" s="41">
        <v>4</v>
      </c>
      <c r="CC42" s="41"/>
      <c r="CD42" s="41"/>
      <c r="CE42" s="41"/>
      <c r="CF42" s="41"/>
      <c r="CG42" s="41">
        <v>4</v>
      </c>
      <c r="CH42" s="41"/>
      <c r="CI42" s="41"/>
      <c r="CJ42" s="41"/>
      <c r="CK42" s="41"/>
      <c r="CL42" s="41"/>
      <c r="CM42" s="41"/>
      <c r="CN42" s="41"/>
    </row>
    <row r="43" spans="1:92" ht="15.75">
      <c r="A43" s="41">
        <v>2</v>
      </c>
      <c r="B43" s="82" t="s">
        <v>88</v>
      </c>
      <c r="C43" s="41">
        <f>COUNTIF($C$6:$C$40,"TcT")</f>
        <v>1</v>
      </c>
      <c r="D43" s="41">
        <f t="shared" ref="D43:D60" si="8">VLOOKUP(B43,$B$67:$E$87,2,0)</f>
        <v>1</v>
      </c>
      <c r="E43" s="45" t="str">
        <f t="shared" ref="E43:E63" si="9">IF(C43&lt;&gt;D43,"S","")</f>
        <v/>
      </c>
      <c r="F43" s="43">
        <f>COUNTIF($F$6:$F$40,"TcT")</f>
        <v>1</v>
      </c>
      <c r="G43" s="41">
        <f t="shared" ref="G43:G60" si="10">VLOOKUP(B43,$B$67:$L$87,2,0)</f>
        <v>1</v>
      </c>
      <c r="H43" s="45" t="str">
        <f t="shared" ref="H43:H63" si="11">IF(F43&lt;&gt;G43,"S","")</f>
        <v/>
      </c>
      <c r="I43" s="43">
        <f>COUNTIF($I$6:$I$40,"TcT")</f>
        <v>1</v>
      </c>
      <c r="J43" s="41">
        <f t="shared" ref="J43:J60" si="12">VLOOKUP(B43,$B$67:$L$87,2,0)</f>
        <v>1</v>
      </c>
      <c r="K43" s="45" t="str">
        <f t="shared" ref="K43:K63" si="13">IF(I43&lt;&gt;J43,"S","")</f>
        <v/>
      </c>
      <c r="L43" s="122">
        <f>COUNTIF($L$6:$L$39,"TcT")</f>
        <v>1</v>
      </c>
      <c r="M43" s="84">
        <f t="shared" ref="M43:M60" si="14">VLOOKUP(B43,$B$67:$E$87,3,0)</f>
        <v>1</v>
      </c>
      <c r="N43" s="124" t="str">
        <f t="shared" ref="N43:N63" si="15">IF(L43&lt;&gt;M43,"S","")</f>
        <v/>
      </c>
      <c r="O43" s="123">
        <f>COUNTIF($O$6:$O$39,"TcT")</f>
        <v>1</v>
      </c>
      <c r="P43" s="85">
        <f t="shared" ref="P43:P60" si="16">VLOOKUP(B43,$B$67:$L$87,3,0)</f>
        <v>1</v>
      </c>
      <c r="Q43" s="127" t="str">
        <f t="shared" ref="Q43:Q63" si="17">IF(O43&lt;&gt;P43,"S","")</f>
        <v/>
      </c>
      <c r="R43" s="122">
        <f>COUNTIF($R$6:$R$40,"TcT")</f>
        <v>1</v>
      </c>
      <c r="S43" s="84">
        <f t="shared" ref="S43:S60" si="18">VLOOKUP(B43,$B$67:$L$87,3,0)</f>
        <v>1</v>
      </c>
      <c r="T43" s="130" t="str">
        <f t="shared" ref="T43:T63" si="19">IF(R43&lt;&gt;S43,"S","")</f>
        <v/>
      </c>
      <c r="U43" s="129">
        <f>COUNTIF($U$6:$U$40,"TcT")</f>
        <v>1</v>
      </c>
      <c r="V43" s="87">
        <f t="shared" ref="V43:V60" si="20">VLOOKUP(B43,$B$67:$L$87,3,0)</f>
        <v>1</v>
      </c>
      <c r="W43" s="130" t="str">
        <f t="shared" ref="W43:W63" si="21">IF(U43&lt;&gt;V43,"S","")</f>
        <v/>
      </c>
      <c r="X43" s="122"/>
      <c r="Y43" s="84">
        <f t="shared" ref="Y43:Y61" si="22">VLOOKUP(B43,$B$67:$L$87,4,0)</f>
        <v>0</v>
      </c>
      <c r="Z43" s="126" t="str">
        <f t="shared" ref="Z43:Z63" si="23">IF(X43&lt;&gt;Y43,"S","")</f>
        <v/>
      </c>
      <c r="AA43" s="122"/>
      <c r="AB43" s="84">
        <f t="shared" ref="AB43:AB61" si="24">VLOOKUP(B43,$B$67:$L$87,5,0)</f>
        <v>0</v>
      </c>
      <c r="AC43" s="128" t="str">
        <f t="shared" ref="AC43:AC63" si="25">IF(AA43&lt;&gt;AB43,"S","")</f>
        <v/>
      </c>
      <c r="AD43" s="122"/>
      <c r="AE43" s="84">
        <f t="shared" ref="AE43:AE61" si="26">VLOOKUP(B43,$B$67:$L$87,6,0)</f>
        <v>0</v>
      </c>
      <c r="AF43" s="128" t="str">
        <f t="shared" ref="AF43:AF63" si="27">IF(AD43&lt;&gt;AE43,"S","")</f>
        <v/>
      </c>
      <c r="AG43" s="122"/>
      <c r="AH43" s="84">
        <f t="shared" ref="AH43:AH61" si="28">VLOOKUP(B43,$B$67:$L$87,7,0)</f>
        <v>0</v>
      </c>
      <c r="AI43" s="128" t="str">
        <f t="shared" ref="AI43:AI63" si="29">IF(AG43&lt;&gt;AH43,"S","")</f>
        <v/>
      </c>
      <c r="AJ43" s="122"/>
      <c r="AK43" s="84">
        <f t="shared" ref="AK43:AK61" si="30">VLOOKUP(B43,$B$67:$L$87,8,0)</f>
        <v>0</v>
      </c>
      <c r="AL43" s="128" t="str">
        <f t="shared" ref="AL43:AL63" si="31">IF(AJ43&lt;&gt;AK43,"S","")</f>
        <v/>
      </c>
      <c r="AM43" s="122"/>
      <c r="AN43" s="84">
        <f t="shared" ref="AN43:AN62" si="32">VLOOKUP(B43,$B$67:$L$87,9,0)</f>
        <v>0</v>
      </c>
      <c r="AO43" s="128" t="str">
        <f t="shared" ref="AO43:AO63" si="33">IF(AM43&lt;&gt;AN43,"s","")</f>
        <v/>
      </c>
      <c r="AP43" s="122"/>
      <c r="AQ43" s="84">
        <f t="shared" ref="AQ43:AQ62" si="34">VLOOKUP(B43,$B$67:$L$87,10,0)</f>
        <v>0</v>
      </c>
      <c r="AR43" s="128" t="str">
        <f t="shared" ref="AR43:AR63" si="35">IF(AP43&lt;&gt;AQ43,"S","")</f>
        <v/>
      </c>
      <c r="AS43" s="122"/>
      <c r="AT43" s="84">
        <f t="shared" ref="AT43:AT62" si="36">VLOOKUP(B43,$B$67:$L$87,11,0)</f>
        <v>0</v>
      </c>
      <c r="AU43" s="128" t="str">
        <f t="shared" ref="AU43:AU63" si="37">IF(AS43&lt;&gt;AT43,"S","")</f>
        <v/>
      </c>
      <c r="AV43" s="180">
        <v>10</v>
      </c>
      <c r="AW43" s="180">
        <v>19</v>
      </c>
      <c r="AX43">
        <v>10</v>
      </c>
      <c r="AY43">
        <v>10</v>
      </c>
      <c r="AZ43">
        <v>14</v>
      </c>
      <c r="BA43">
        <v>8</v>
      </c>
      <c r="BB43">
        <v>5</v>
      </c>
      <c r="BC43">
        <v>14</v>
      </c>
      <c r="BD43" s="180">
        <v>22</v>
      </c>
      <c r="BE43" s="180">
        <v>14</v>
      </c>
      <c r="BF43" s="180">
        <v>18</v>
      </c>
      <c r="BG43">
        <v>4</v>
      </c>
      <c r="BH43" s="180">
        <v>9</v>
      </c>
      <c r="BI43" s="180">
        <v>14</v>
      </c>
      <c r="BJ43" s="180">
        <v>15</v>
      </c>
      <c r="BK43" s="180">
        <v>14</v>
      </c>
      <c r="BL43" s="180">
        <v>10</v>
      </c>
      <c r="BM43" s="180">
        <v>6</v>
      </c>
      <c r="BN43" s="180">
        <v>13</v>
      </c>
      <c r="BO43">
        <v>13</v>
      </c>
      <c r="BP43">
        <v>13</v>
      </c>
      <c r="BQ43">
        <v>3</v>
      </c>
      <c r="BR43">
        <v>10</v>
      </c>
      <c r="BS43">
        <v>9</v>
      </c>
      <c r="BT43">
        <v>18</v>
      </c>
      <c r="BU43">
        <v>16</v>
      </c>
      <c r="BV43" s="180">
        <v>8</v>
      </c>
      <c r="BW43">
        <v>12</v>
      </c>
      <c r="BX43">
        <v>5</v>
      </c>
      <c r="BY43">
        <v>4</v>
      </c>
      <c r="CA43" s="41" t="s">
        <v>44</v>
      </c>
      <c r="CB43" s="41">
        <v>30</v>
      </c>
      <c r="CC43" s="41">
        <v>30</v>
      </c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</row>
    <row r="44" spans="1:92" ht="15.75">
      <c r="A44" s="41">
        <v>3</v>
      </c>
      <c r="B44" s="83" t="s">
        <v>37</v>
      </c>
      <c r="C44" s="41">
        <f>COUNTIF($C$6:$C$40,"V")</f>
        <v>5</v>
      </c>
      <c r="D44" s="41">
        <f t="shared" si="8"/>
        <v>5</v>
      </c>
      <c r="E44" s="45" t="str">
        <f t="shared" si="9"/>
        <v/>
      </c>
      <c r="F44" s="43">
        <f>COUNTIF($F$6:$F$40,"v")</f>
        <v>5</v>
      </c>
      <c r="G44" s="41">
        <f t="shared" si="10"/>
        <v>5</v>
      </c>
      <c r="H44" s="45" t="str">
        <f t="shared" si="11"/>
        <v/>
      </c>
      <c r="I44" s="43">
        <f>COUNTIF($I$6:$I$40,"v")</f>
        <v>5</v>
      </c>
      <c r="J44" s="41">
        <f t="shared" si="12"/>
        <v>5</v>
      </c>
      <c r="K44" s="45" t="str">
        <f t="shared" si="13"/>
        <v/>
      </c>
      <c r="L44" s="122">
        <f>COUNTIF($L$6:$L$39,"V")</f>
        <v>4</v>
      </c>
      <c r="M44" s="84">
        <f t="shared" si="14"/>
        <v>4</v>
      </c>
      <c r="N44" s="124" t="str">
        <f t="shared" si="15"/>
        <v/>
      </c>
      <c r="O44" s="123">
        <f>COUNTIF($O$6:$O$39,"V")</f>
        <v>4</v>
      </c>
      <c r="P44" s="85">
        <f t="shared" si="16"/>
        <v>4</v>
      </c>
      <c r="Q44" s="127" t="str">
        <f t="shared" si="17"/>
        <v/>
      </c>
      <c r="R44" s="122">
        <f>COUNTIF($R$6:$R$40,"V")</f>
        <v>4</v>
      </c>
      <c r="S44" s="84">
        <f t="shared" si="18"/>
        <v>4</v>
      </c>
      <c r="T44" s="130" t="str">
        <f t="shared" si="19"/>
        <v/>
      </c>
      <c r="U44" s="129">
        <f>COUNTIF($U$6:$U$40,"V")</f>
        <v>4</v>
      </c>
      <c r="V44" s="87">
        <f t="shared" si="20"/>
        <v>4</v>
      </c>
      <c r="W44" s="130" t="str">
        <f t="shared" si="21"/>
        <v/>
      </c>
      <c r="X44" s="122">
        <f>COUNTIF($X$6:$X$39,"V")</f>
        <v>4</v>
      </c>
      <c r="Y44" s="84">
        <f t="shared" si="22"/>
        <v>4</v>
      </c>
      <c r="Z44" s="126" t="str">
        <f t="shared" si="23"/>
        <v/>
      </c>
      <c r="AA44" s="122">
        <f>COUNTIF($AA$6:$AA$39,"v")</f>
        <v>4</v>
      </c>
      <c r="AB44" s="84">
        <f t="shared" si="24"/>
        <v>4</v>
      </c>
      <c r="AC44" s="128" t="str">
        <f t="shared" si="25"/>
        <v/>
      </c>
      <c r="AD44" s="122">
        <f>COUNTIF($AD$6:$AD$39,"v")</f>
        <v>4</v>
      </c>
      <c r="AE44" s="84">
        <f t="shared" si="26"/>
        <v>4</v>
      </c>
      <c r="AF44" s="128" t="str">
        <f t="shared" si="27"/>
        <v/>
      </c>
      <c r="AG44" s="122">
        <f>COUNTIF($AG$6:$AG$39,"v")</f>
        <v>4</v>
      </c>
      <c r="AH44" s="84">
        <f t="shared" si="28"/>
        <v>4</v>
      </c>
      <c r="AI44" s="128" t="str">
        <f t="shared" si="29"/>
        <v/>
      </c>
      <c r="AJ44" s="122">
        <f>COUNTIF($AJ$6:$AJ$39,"v")</f>
        <v>4</v>
      </c>
      <c r="AK44" s="84">
        <f t="shared" si="30"/>
        <v>4</v>
      </c>
      <c r="AL44" s="128" t="str">
        <f t="shared" si="31"/>
        <v/>
      </c>
      <c r="AM44" s="122">
        <f>COUNTIF($AM$6:$AM$39,"v")</f>
        <v>4</v>
      </c>
      <c r="AN44" s="84">
        <f t="shared" si="32"/>
        <v>4</v>
      </c>
      <c r="AO44" s="128" t="str">
        <f t="shared" si="33"/>
        <v/>
      </c>
      <c r="AP44" s="122">
        <f>COUNTIF($AP$6:$AP$39,"v")</f>
        <v>4</v>
      </c>
      <c r="AQ44" s="84">
        <f t="shared" si="34"/>
        <v>4</v>
      </c>
      <c r="AR44" s="128" t="str">
        <f t="shared" si="35"/>
        <v/>
      </c>
      <c r="AS44" s="122">
        <f>COUNTIF($AS$6:$AS$39,"v")</f>
        <v>4</v>
      </c>
      <c r="AT44" s="84">
        <f t="shared" si="36"/>
        <v>4</v>
      </c>
      <c r="AU44" s="128" t="str">
        <f t="shared" si="37"/>
        <v/>
      </c>
      <c r="AV44" s="131" t="s">
        <v>69</v>
      </c>
      <c r="AW44" s="96" t="s">
        <v>64</v>
      </c>
      <c r="AX44" s="96" t="s">
        <v>59</v>
      </c>
      <c r="AY44" s="96" t="s">
        <v>58</v>
      </c>
      <c r="AZ44" s="96" t="s">
        <v>112</v>
      </c>
      <c r="BA44" s="96" t="s">
        <v>77</v>
      </c>
      <c r="BB44" s="96" t="s">
        <v>80</v>
      </c>
      <c r="BC44" s="96" t="s">
        <v>65</v>
      </c>
      <c r="BD44" s="96" t="s">
        <v>61</v>
      </c>
      <c r="BE44" s="96" t="s">
        <v>97</v>
      </c>
      <c r="BF44" s="96" t="s">
        <v>113</v>
      </c>
      <c r="BG44" s="96" t="s">
        <v>78</v>
      </c>
      <c r="BH44" s="96" t="s">
        <v>76</v>
      </c>
      <c r="BI44" s="96" t="s">
        <v>68</v>
      </c>
      <c r="BJ44" s="96" t="s">
        <v>57</v>
      </c>
      <c r="BK44" s="96" t="s">
        <v>67</v>
      </c>
      <c r="BL44" s="96" t="s">
        <v>74</v>
      </c>
      <c r="BM44" s="96" t="s">
        <v>81</v>
      </c>
      <c r="BN44" s="96" t="s">
        <v>73</v>
      </c>
      <c r="BO44" s="96" t="s">
        <v>70</v>
      </c>
      <c r="BP44" s="83" t="s">
        <v>71</v>
      </c>
      <c r="BQ44" s="83" t="s">
        <v>79</v>
      </c>
      <c r="BR44" s="83" t="s">
        <v>62</v>
      </c>
      <c r="BS44" s="83" t="s">
        <v>114</v>
      </c>
      <c r="BT44" s="83" t="s">
        <v>66</v>
      </c>
      <c r="BU44" s="83" t="s">
        <v>156</v>
      </c>
      <c r="BV44" s="83" t="s">
        <v>60</v>
      </c>
      <c r="BW44" s="83" t="s">
        <v>72</v>
      </c>
      <c r="BX44" s="83" t="s">
        <v>115</v>
      </c>
      <c r="BY44" s="105" t="s">
        <v>153</v>
      </c>
      <c r="CA44" s="41" t="s">
        <v>127</v>
      </c>
      <c r="CB44" s="41">
        <v>0</v>
      </c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</row>
    <row r="45" spans="1:92" ht="15.75">
      <c r="A45" s="41">
        <v>4</v>
      </c>
      <c r="B45" s="83" t="s">
        <v>87</v>
      </c>
      <c r="C45" s="41">
        <f>COUNTIF($C$6:$C$40,"TcV")</f>
        <v>0</v>
      </c>
      <c r="D45" s="41">
        <f t="shared" si="8"/>
        <v>0</v>
      </c>
      <c r="E45" s="45" t="str">
        <f t="shared" si="9"/>
        <v/>
      </c>
      <c r="F45" s="43">
        <f>COUNTIF($F$6:$F$40,"TcV")</f>
        <v>0</v>
      </c>
      <c r="G45" s="41">
        <f t="shared" si="10"/>
        <v>0</v>
      </c>
      <c r="H45" s="45" t="str">
        <f t="shared" si="11"/>
        <v/>
      </c>
      <c r="I45" s="43">
        <f>COUNTIF($I$6:$I$40,"TcV")</f>
        <v>0</v>
      </c>
      <c r="J45" s="41">
        <f t="shared" si="12"/>
        <v>0</v>
      </c>
      <c r="K45" s="45" t="str">
        <f t="shared" si="13"/>
        <v/>
      </c>
      <c r="L45" s="122">
        <f>COUNTIF($L$6:$L$39,"TcV")</f>
        <v>1</v>
      </c>
      <c r="M45" s="84">
        <f t="shared" si="14"/>
        <v>1</v>
      </c>
      <c r="N45" s="124" t="str">
        <f t="shared" si="15"/>
        <v/>
      </c>
      <c r="O45" s="123">
        <f>COUNTIF($O$6:$O$39,"TcV")</f>
        <v>1</v>
      </c>
      <c r="P45" s="85">
        <f t="shared" si="16"/>
        <v>1</v>
      </c>
      <c r="Q45" s="127" t="str">
        <f t="shared" si="17"/>
        <v/>
      </c>
      <c r="R45" s="122">
        <f>COUNTIF($R$6:$R$40,"TcV")</f>
        <v>1</v>
      </c>
      <c r="S45" s="84">
        <f t="shared" si="18"/>
        <v>1</v>
      </c>
      <c r="T45" s="130" t="str">
        <f t="shared" si="19"/>
        <v/>
      </c>
      <c r="U45" s="129">
        <f>COUNTIF($U$6:$U$40,"TcV")</f>
        <v>1</v>
      </c>
      <c r="V45" s="87">
        <f t="shared" si="20"/>
        <v>1</v>
      </c>
      <c r="W45" s="130" t="str">
        <f t="shared" si="21"/>
        <v/>
      </c>
      <c r="X45" s="122"/>
      <c r="Y45" s="84">
        <f t="shared" si="22"/>
        <v>0</v>
      </c>
      <c r="Z45" s="126" t="str">
        <f t="shared" si="23"/>
        <v/>
      </c>
      <c r="AA45" s="122"/>
      <c r="AB45" s="84">
        <f t="shared" si="24"/>
        <v>0</v>
      </c>
      <c r="AC45" s="128" t="str">
        <f t="shared" si="25"/>
        <v/>
      </c>
      <c r="AD45" s="122"/>
      <c r="AE45" s="84">
        <f t="shared" si="26"/>
        <v>0</v>
      </c>
      <c r="AF45" s="128" t="str">
        <f t="shared" si="27"/>
        <v/>
      </c>
      <c r="AG45" s="122"/>
      <c r="AH45" s="84">
        <f t="shared" si="28"/>
        <v>0</v>
      </c>
      <c r="AI45" s="128" t="str">
        <f t="shared" si="29"/>
        <v/>
      </c>
      <c r="AJ45" s="122"/>
      <c r="AK45" s="84">
        <f t="shared" si="30"/>
        <v>0</v>
      </c>
      <c r="AL45" s="128" t="str">
        <f t="shared" si="31"/>
        <v/>
      </c>
      <c r="AM45" s="122"/>
      <c r="AN45" s="84">
        <f t="shared" si="32"/>
        <v>0</v>
      </c>
      <c r="AO45" s="128" t="str">
        <f t="shared" si="33"/>
        <v/>
      </c>
      <c r="AP45" s="122"/>
      <c r="AQ45" s="84">
        <f t="shared" si="34"/>
        <v>0</v>
      </c>
      <c r="AR45" s="128" t="str">
        <f t="shared" si="35"/>
        <v/>
      </c>
      <c r="AS45" s="122"/>
      <c r="AT45" s="84">
        <f t="shared" si="36"/>
        <v>0</v>
      </c>
      <c r="AU45" s="128" t="str">
        <f t="shared" si="37"/>
        <v/>
      </c>
      <c r="AV45" s="104">
        <v>1</v>
      </c>
      <c r="AW45" s="104">
        <v>2</v>
      </c>
      <c r="AX45" s="104">
        <v>3</v>
      </c>
      <c r="AY45" s="104">
        <v>4</v>
      </c>
      <c r="AZ45" s="104">
        <v>5</v>
      </c>
      <c r="BA45" s="104">
        <v>6</v>
      </c>
      <c r="BB45" s="104">
        <v>7</v>
      </c>
      <c r="BC45" s="104">
        <v>8</v>
      </c>
      <c r="BD45" s="104">
        <v>9</v>
      </c>
      <c r="BE45" s="104">
        <v>10</v>
      </c>
      <c r="BF45" s="104">
        <v>11</v>
      </c>
      <c r="BG45" s="104">
        <v>12</v>
      </c>
      <c r="BH45" s="104"/>
      <c r="BI45" s="104"/>
      <c r="BJ45" s="104"/>
      <c r="BK45" s="104"/>
      <c r="BL45" s="104"/>
      <c r="BM45" s="104"/>
      <c r="BN45" s="104"/>
      <c r="BO45" s="104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CA45" s="41" t="s">
        <v>158</v>
      </c>
      <c r="CB45" s="41">
        <v>4</v>
      </c>
      <c r="CC45" s="41"/>
      <c r="CD45" s="41"/>
      <c r="CE45" s="41">
        <v>4</v>
      </c>
      <c r="CF45" s="41"/>
      <c r="CG45" s="41"/>
      <c r="CH45" s="41"/>
      <c r="CI45" s="41"/>
      <c r="CJ45" s="41"/>
      <c r="CK45" s="41"/>
      <c r="CL45" s="41"/>
      <c r="CM45" s="41"/>
      <c r="CN45" s="41"/>
    </row>
    <row r="46" spans="1:92" ht="15.75">
      <c r="A46" s="41">
        <v>5</v>
      </c>
      <c r="B46" s="83" t="s">
        <v>38</v>
      </c>
      <c r="C46" s="41">
        <f>COUNTIF($C$6:$C$40,"A")</f>
        <v>3</v>
      </c>
      <c r="D46" s="41">
        <f t="shared" si="8"/>
        <v>3</v>
      </c>
      <c r="E46" s="45" t="str">
        <f t="shared" si="9"/>
        <v/>
      </c>
      <c r="F46" s="43">
        <f>COUNTIF($F$6:$F$40,"A")</f>
        <v>3</v>
      </c>
      <c r="G46" s="41">
        <f t="shared" si="10"/>
        <v>3</v>
      </c>
      <c r="H46" s="45" t="str">
        <f t="shared" si="11"/>
        <v/>
      </c>
      <c r="I46" s="43">
        <f>COUNTIF($I$6:$I$40,"A")</f>
        <v>3</v>
      </c>
      <c r="J46" s="41">
        <f t="shared" si="12"/>
        <v>3</v>
      </c>
      <c r="K46" s="45" t="str">
        <f t="shared" si="13"/>
        <v/>
      </c>
      <c r="L46" s="122">
        <f>COUNTIF($L$6:$L$39,"A")</f>
        <v>3</v>
      </c>
      <c r="M46" s="84">
        <f t="shared" si="14"/>
        <v>3</v>
      </c>
      <c r="N46" s="124" t="str">
        <f t="shared" si="15"/>
        <v/>
      </c>
      <c r="O46" s="123">
        <f>COUNTIF($O$6:$O$39,"A")</f>
        <v>3</v>
      </c>
      <c r="P46" s="85">
        <f t="shared" si="16"/>
        <v>3</v>
      </c>
      <c r="Q46" s="127" t="str">
        <f t="shared" si="17"/>
        <v/>
      </c>
      <c r="R46" s="122">
        <f>COUNTIF($R$6:$R$40,"A")</f>
        <v>3</v>
      </c>
      <c r="S46" s="84">
        <f t="shared" si="18"/>
        <v>3</v>
      </c>
      <c r="T46" s="130" t="str">
        <f t="shared" si="19"/>
        <v/>
      </c>
      <c r="U46" s="129">
        <f>COUNTIF($U$6:$U$40,"A")</f>
        <v>3</v>
      </c>
      <c r="V46" s="87">
        <f t="shared" si="20"/>
        <v>3</v>
      </c>
      <c r="W46" s="130" t="str">
        <f t="shared" si="21"/>
        <v/>
      </c>
      <c r="X46" s="122">
        <f>COUNTIF($X$6:$X$39,"A")</f>
        <v>3</v>
      </c>
      <c r="Y46" s="84">
        <f t="shared" si="22"/>
        <v>3</v>
      </c>
      <c r="Z46" s="126" t="str">
        <f t="shared" si="23"/>
        <v/>
      </c>
      <c r="AA46" s="122">
        <f>COUNTIF($AA$6:$AA$39,"A")</f>
        <v>3</v>
      </c>
      <c r="AB46" s="84">
        <f t="shared" si="24"/>
        <v>3</v>
      </c>
      <c r="AC46" s="128" t="str">
        <f t="shared" si="25"/>
        <v/>
      </c>
      <c r="AD46" s="122">
        <f>COUNTIF($AD$6:$AD$39,"a")</f>
        <v>3</v>
      </c>
      <c r="AE46" s="84">
        <f t="shared" si="26"/>
        <v>3</v>
      </c>
      <c r="AF46" s="128" t="str">
        <f t="shared" si="27"/>
        <v/>
      </c>
      <c r="AG46" s="122">
        <f>COUNTIF($AG$6:$AG$39,"a")</f>
        <v>3</v>
      </c>
      <c r="AH46" s="84">
        <f t="shared" si="28"/>
        <v>3</v>
      </c>
      <c r="AI46" s="128" t="str">
        <f t="shared" si="29"/>
        <v/>
      </c>
      <c r="AJ46" s="122">
        <f>COUNTIF($AJ$6:$AJ$39,"a")</f>
        <v>3</v>
      </c>
      <c r="AK46" s="84">
        <f t="shared" si="30"/>
        <v>3</v>
      </c>
      <c r="AL46" s="128" t="str">
        <f t="shared" si="31"/>
        <v/>
      </c>
      <c r="AM46" s="122">
        <f>COUNTIF($AM$6:$AM$39,"a")</f>
        <v>3</v>
      </c>
      <c r="AN46" s="84">
        <f t="shared" si="32"/>
        <v>3</v>
      </c>
      <c r="AO46" s="128" t="str">
        <f t="shared" si="33"/>
        <v/>
      </c>
      <c r="AP46" s="122">
        <f>COUNTIF($AP$6:$AP$39,"a")</f>
        <v>3</v>
      </c>
      <c r="AQ46" s="84">
        <f t="shared" si="34"/>
        <v>3</v>
      </c>
      <c r="AR46" s="128" t="str">
        <f t="shared" si="35"/>
        <v/>
      </c>
      <c r="AS46" s="122">
        <f>COUNTIF($AS$6:$AS$39,"a")</f>
        <v>3</v>
      </c>
      <c r="AT46" s="84">
        <f t="shared" si="36"/>
        <v>3</v>
      </c>
      <c r="AU46" s="128" t="str">
        <f t="shared" si="37"/>
        <v/>
      </c>
      <c r="AV46" s="154" t="str">
        <f>IF(AV42&lt;&gt;AV43,"S","")</f>
        <v>S</v>
      </c>
      <c r="AW46" s="154" t="str">
        <f t="shared" ref="AW46:BY46" si="38">IF(AW42&lt;&gt;AW43,"S","")</f>
        <v>S</v>
      </c>
      <c r="AX46" s="154" t="str">
        <f t="shared" si="38"/>
        <v>S</v>
      </c>
      <c r="AY46" s="154" t="str">
        <f t="shared" si="38"/>
        <v>S</v>
      </c>
      <c r="AZ46" s="154" t="str">
        <f t="shared" si="38"/>
        <v>S</v>
      </c>
      <c r="BA46" s="154" t="str">
        <f t="shared" si="38"/>
        <v>S</v>
      </c>
      <c r="BB46" s="154" t="str">
        <f t="shared" si="38"/>
        <v>S</v>
      </c>
      <c r="BC46" s="154" t="str">
        <f t="shared" si="38"/>
        <v>S</v>
      </c>
      <c r="BD46" s="154" t="str">
        <f t="shared" si="38"/>
        <v>S</v>
      </c>
      <c r="BE46" s="154" t="str">
        <f t="shared" si="38"/>
        <v>S</v>
      </c>
      <c r="BF46" s="154" t="str">
        <f t="shared" si="38"/>
        <v>S</v>
      </c>
      <c r="BG46" s="154" t="str">
        <f t="shared" si="38"/>
        <v>S</v>
      </c>
      <c r="BH46" s="154" t="str">
        <f t="shared" si="38"/>
        <v>S</v>
      </c>
      <c r="BI46" s="154" t="str">
        <f t="shared" si="38"/>
        <v>S</v>
      </c>
      <c r="BJ46" s="154" t="str">
        <f t="shared" si="38"/>
        <v>S</v>
      </c>
      <c r="BK46" s="154" t="str">
        <f t="shared" si="38"/>
        <v>S</v>
      </c>
      <c r="BL46" s="154" t="str">
        <f t="shared" si="38"/>
        <v>S</v>
      </c>
      <c r="BM46" s="154" t="str">
        <f t="shared" si="38"/>
        <v>S</v>
      </c>
      <c r="BN46" s="154" t="str">
        <f t="shared" si="38"/>
        <v>S</v>
      </c>
      <c r="BO46" s="154" t="str">
        <f t="shared" si="38"/>
        <v>S</v>
      </c>
      <c r="BP46" s="154" t="str">
        <f t="shared" si="38"/>
        <v>S</v>
      </c>
      <c r="BQ46" s="154" t="str">
        <f t="shared" si="38"/>
        <v>S</v>
      </c>
      <c r="BR46" s="154" t="str">
        <f t="shared" si="38"/>
        <v>S</v>
      </c>
      <c r="BS46" s="154" t="str">
        <f t="shared" si="38"/>
        <v>S</v>
      </c>
      <c r="BT46" s="154" t="str">
        <f t="shared" si="38"/>
        <v>S</v>
      </c>
      <c r="BU46" s="154" t="str">
        <f t="shared" si="38"/>
        <v>S</v>
      </c>
      <c r="BV46" s="154" t="str">
        <f t="shared" si="38"/>
        <v>S</v>
      </c>
      <c r="BW46" s="154" t="str">
        <f t="shared" si="38"/>
        <v>S</v>
      </c>
      <c r="BX46" s="154" t="str">
        <f t="shared" si="38"/>
        <v>S</v>
      </c>
      <c r="BY46" s="154" t="str">
        <f t="shared" si="38"/>
        <v>S</v>
      </c>
    </row>
    <row r="47" spans="1:92" ht="15.75">
      <c r="A47" s="41">
        <v>6</v>
      </c>
      <c r="B47" s="83" t="s">
        <v>106</v>
      </c>
      <c r="C47" s="41">
        <f>COUNTIF($C$6:$C$40,"TcA")</f>
        <v>1</v>
      </c>
      <c r="D47" s="41">
        <f t="shared" si="8"/>
        <v>1</v>
      </c>
      <c r="E47" s="45" t="str">
        <f t="shared" si="9"/>
        <v/>
      </c>
      <c r="F47" s="43">
        <f>COUNTIF($F$6:$F$40,"TcA")</f>
        <v>1</v>
      </c>
      <c r="G47" s="41">
        <f t="shared" si="10"/>
        <v>1</v>
      </c>
      <c r="H47" s="45" t="str">
        <f t="shared" si="11"/>
        <v/>
      </c>
      <c r="I47" s="43">
        <f>COUNTIF($I$6:$I$40,"TcA")</f>
        <v>1</v>
      </c>
      <c r="J47" s="41">
        <f t="shared" si="12"/>
        <v>1</v>
      </c>
      <c r="K47" s="45" t="str">
        <f t="shared" si="13"/>
        <v/>
      </c>
      <c r="L47" s="122">
        <f>COUNTIF($L$6:$L$39,"TcA")</f>
        <v>0</v>
      </c>
      <c r="M47" s="84">
        <f t="shared" si="14"/>
        <v>0</v>
      </c>
      <c r="N47" s="124" t="str">
        <f t="shared" si="15"/>
        <v/>
      </c>
      <c r="O47" s="123">
        <f>COUNTIF($O$6:$O$39,"TcA")</f>
        <v>0</v>
      </c>
      <c r="P47" s="85">
        <f t="shared" si="16"/>
        <v>0</v>
      </c>
      <c r="Q47" s="127" t="str">
        <f t="shared" si="17"/>
        <v/>
      </c>
      <c r="R47" s="122">
        <f>COUNTIF($R$6:$R$40,"TcA")</f>
        <v>0</v>
      </c>
      <c r="S47" s="84">
        <f t="shared" si="18"/>
        <v>0</v>
      </c>
      <c r="T47" s="130" t="str">
        <f t="shared" si="19"/>
        <v/>
      </c>
      <c r="U47" s="129">
        <f>COUNTIF($U$6:$U$40,"TcA")</f>
        <v>0</v>
      </c>
      <c r="V47" s="87">
        <f t="shared" si="20"/>
        <v>0</v>
      </c>
      <c r="W47" s="130" t="str">
        <f t="shared" si="21"/>
        <v/>
      </c>
      <c r="X47" s="122"/>
      <c r="Y47" s="84">
        <f t="shared" si="22"/>
        <v>0</v>
      </c>
      <c r="Z47" s="126" t="str">
        <f t="shared" si="23"/>
        <v/>
      </c>
      <c r="AA47" s="122"/>
      <c r="AB47" s="84">
        <f t="shared" si="24"/>
        <v>0</v>
      </c>
      <c r="AC47" s="128" t="str">
        <f t="shared" si="25"/>
        <v/>
      </c>
      <c r="AD47" s="122"/>
      <c r="AE47" s="84">
        <f t="shared" si="26"/>
        <v>0</v>
      </c>
      <c r="AF47" s="128" t="str">
        <f t="shared" si="27"/>
        <v/>
      </c>
      <c r="AG47" s="122"/>
      <c r="AH47" s="84">
        <f t="shared" si="28"/>
        <v>0</v>
      </c>
      <c r="AI47" s="128" t="str">
        <f t="shared" si="29"/>
        <v/>
      </c>
      <c r="AJ47" s="122"/>
      <c r="AK47" s="84">
        <f t="shared" si="30"/>
        <v>0</v>
      </c>
      <c r="AL47" s="128" t="str">
        <f t="shared" si="31"/>
        <v/>
      </c>
      <c r="AM47" s="122"/>
      <c r="AN47" s="84">
        <f t="shared" si="32"/>
        <v>0</v>
      </c>
      <c r="AO47" s="128" t="str">
        <f t="shared" si="33"/>
        <v/>
      </c>
      <c r="AP47" s="122"/>
      <c r="AQ47" s="84">
        <f t="shared" si="34"/>
        <v>0</v>
      </c>
      <c r="AR47" s="128" t="str">
        <f t="shared" si="35"/>
        <v/>
      </c>
      <c r="AS47" s="122"/>
      <c r="AT47" s="84">
        <f t="shared" si="36"/>
        <v>0</v>
      </c>
      <c r="AU47" s="220" t="str">
        <f t="shared" si="37"/>
        <v/>
      </c>
      <c r="AV47" s="77" t="str">
        <f>IF(AV6&gt;1,"S","")</f>
        <v/>
      </c>
      <c r="AW47" s="77" t="str">
        <f t="shared" ref="AW47:BY47" si="39">IF(AW6&gt;1,"S","")</f>
        <v/>
      </c>
      <c r="AX47" s="77" t="str">
        <f t="shared" si="39"/>
        <v/>
      </c>
      <c r="AY47" s="77" t="str">
        <f t="shared" si="39"/>
        <v/>
      </c>
      <c r="AZ47" s="77" t="str">
        <f t="shared" si="39"/>
        <v/>
      </c>
      <c r="BA47" s="77" t="str">
        <f t="shared" si="39"/>
        <v/>
      </c>
      <c r="BB47" s="77" t="str">
        <f t="shared" si="39"/>
        <v/>
      </c>
      <c r="BC47" s="77" t="str">
        <f t="shared" si="39"/>
        <v/>
      </c>
      <c r="BD47" s="77" t="str">
        <f t="shared" si="39"/>
        <v/>
      </c>
      <c r="BE47" s="77" t="str">
        <f t="shared" si="39"/>
        <v/>
      </c>
      <c r="BF47" s="77" t="str">
        <f t="shared" si="39"/>
        <v/>
      </c>
      <c r="BG47" s="77" t="str">
        <f t="shared" si="39"/>
        <v/>
      </c>
      <c r="BH47" s="77" t="str">
        <f t="shared" si="39"/>
        <v/>
      </c>
      <c r="BI47" s="77" t="str">
        <f t="shared" si="39"/>
        <v/>
      </c>
      <c r="BJ47" s="77" t="str">
        <f t="shared" si="39"/>
        <v/>
      </c>
      <c r="BK47" s="77" t="str">
        <f t="shared" si="39"/>
        <v/>
      </c>
      <c r="BL47" s="77" t="str">
        <f t="shared" si="39"/>
        <v/>
      </c>
      <c r="BM47" s="77" t="str">
        <f t="shared" si="39"/>
        <v/>
      </c>
      <c r="BN47" s="77" t="str">
        <f t="shared" si="39"/>
        <v/>
      </c>
      <c r="BO47" s="77" t="str">
        <f t="shared" si="39"/>
        <v/>
      </c>
      <c r="BP47" s="77" t="str">
        <f t="shared" si="39"/>
        <v/>
      </c>
      <c r="BQ47" s="77" t="str">
        <f t="shared" si="39"/>
        <v/>
      </c>
      <c r="BR47" s="77" t="str">
        <f t="shared" si="39"/>
        <v/>
      </c>
      <c r="BS47" s="77" t="str">
        <f t="shared" si="39"/>
        <v/>
      </c>
      <c r="BT47" s="77" t="str">
        <f t="shared" si="39"/>
        <v/>
      </c>
      <c r="BU47" s="77" t="str">
        <f t="shared" si="39"/>
        <v/>
      </c>
      <c r="BV47" s="77" t="str">
        <f t="shared" si="39"/>
        <v/>
      </c>
      <c r="BW47" s="77" t="str">
        <f t="shared" si="39"/>
        <v/>
      </c>
      <c r="BX47" s="77" t="str">
        <f t="shared" si="39"/>
        <v/>
      </c>
      <c r="BY47" s="41" t="str">
        <f t="shared" si="39"/>
        <v/>
      </c>
    </row>
    <row r="48" spans="1:92" ht="15.75">
      <c r="A48" s="41">
        <v>7</v>
      </c>
      <c r="B48" s="83" t="s">
        <v>32</v>
      </c>
      <c r="C48" s="41">
        <f>COUNTIF($C$6:$C$40,"H")</f>
        <v>2</v>
      </c>
      <c r="D48" s="41">
        <f t="shared" si="8"/>
        <v>2</v>
      </c>
      <c r="E48" s="45" t="str">
        <f t="shared" si="9"/>
        <v/>
      </c>
      <c r="F48" s="43">
        <f>COUNTIF($F$6:$F$40,"H")</f>
        <v>2</v>
      </c>
      <c r="G48" s="41">
        <f t="shared" si="10"/>
        <v>2</v>
      </c>
      <c r="H48" s="45" t="str">
        <f t="shared" si="11"/>
        <v/>
      </c>
      <c r="I48" s="43">
        <f>COUNTIF($I$6:$I$40,"H")</f>
        <v>2</v>
      </c>
      <c r="J48" s="41">
        <f t="shared" si="12"/>
        <v>2</v>
      </c>
      <c r="K48" s="45" t="str">
        <f t="shared" si="13"/>
        <v/>
      </c>
      <c r="L48" s="122">
        <f>COUNTIF($L$6:$L$39,"H")</f>
        <v>2</v>
      </c>
      <c r="M48" s="84">
        <f t="shared" si="14"/>
        <v>2</v>
      </c>
      <c r="N48" s="124" t="str">
        <f t="shared" si="15"/>
        <v/>
      </c>
      <c r="O48" s="123">
        <f>COUNTIF($O$6:$O$39,"H")</f>
        <v>2</v>
      </c>
      <c r="P48" s="85">
        <f t="shared" si="16"/>
        <v>2</v>
      </c>
      <c r="Q48" s="127" t="str">
        <f t="shared" si="17"/>
        <v/>
      </c>
      <c r="R48" s="122">
        <f>COUNTIF($R$6:$R$40,"H")</f>
        <v>2</v>
      </c>
      <c r="S48" s="84">
        <f t="shared" si="18"/>
        <v>2</v>
      </c>
      <c r="T48" s="130" t="str">
        <f t="shared" si="19"/>
        <v/>
      </c>
      <c r="U48" s="129">
        <f>COUNTIF($U$6:$U$40,"H")</f>
        <v>2</v>
      </c>
      <c r="V48" s="87">
        <f t="shared" si="20"/>
        <v>2</v>
      </c>
      <c r="W48" s="130" t="str">
        <f t="shared" si="21"/>
        <v/>
      </c>
      <c r="X48" s="122">
        <f>COUNTIF($X$6:$X$39,"H")</f>
        <v>0</v>
      </c>
      <c r="Y48" s="84">
        <f t="shared" si="22"/>
        <v>0</v>
      </c>
      <c r="Z48" s="126" t="str">
        <f t="shared" si="23"/>
        <v/>
      </c>
      <c r="AA48" s="122">
        <f>COUNTIF($AA$6:$AA$39,"H")</f>
        <v>0</v>
      </c>
      <c r="AB48" s="84">
        <f t="shared" si="24"/>
        <v>0</v>
      </c>
      <c r="AC48" s="128" t="str">
        <f t="shared" si="25"/>
        <v/>
      </c>
      <c r="AD48" s="122">
        <f>COUNTIF($AD$6:$AD$39,"h")</f>
        <v>0</v>
      </c>
      <c r="AE48" s="84">
        <f t="shared" si="26"/>
        <v>0</v>
      </c>
      <c r="AF48" s="128" t="str">
        <f t="shared" si="27"/>
        <v/>
      </c>
      <c r="AG48" s="122">
        <f>COUNTIF($AG$6:$AG$39,"H")</f>
        <v>0</v>
      </c>
      <c r="AH48" s="84">
        <f t="shared" si="28"/>
        <v>0</v>
      </c>
      <c r="AI48" s="128" t="str">
        <f t="shared" si="29"/>
        <v/>
      </c>
      <c r="AJ48" s="122">
        <f>COUNTIF($AJ$6:$AJ$39,"h")</f>
        <v>0</v>
      </c>
      <c r="AK48" s="84">
        <f t="shared" si="30"/>
        <v>0</v>
      </c>
      <c r="AL48" s="128" t="str">
        <f t="shared" si="31"/>
        <v/>
      </c>
      <c r="AM48" s="122">
        <f>COUNTIF($AM$6:$AM$39,"h")</f>
        <v>0</v>
      </c>
      <c r="AN48" s="84">
        <f t="shared" si="32"/>
        <v>0</v>
      </c>
      <c r="AO48" s="128" t="str">
        <f t="shared" si="33"/>
        <v/>
      </c>
      <c r="AP48" s="122">
        <f>COUNTIF($AP$6:$AP$39,"h")</f>
        <v>0</v>
      </c>
      <c r="AQ48" s="84">
        <f t="shared" si="34"/>
        <v>0</v>
      </c>
      <c r="AR48" s="128" t="str">
        <f t="shared" si="35"/>
        <v/>
      </c>
      <c r="AS48" s="122">
        <f>COUNTIF($AS$6:$AS$39,"h")</f>
        <v>0</v>
      </c>
      <c r="AT48" s="84">
        <f t="shared" si="36"/>
        <v>0</v>
      </c>
      <c r="AU48" s="220" t="str">
        <f t="shared" si="37"/>
        <v/>
      </c>
      <c r="AV48" s="77" t="str">
        <f>IF(AV7&gt;1,"S","")</f>
        <v/>
      </c>
      <c r="AW48" s="77" t="str">
        <f t="shared" ref="AW48:BY48" si="40">IF(AW7&gt;1,"S","")</f>
        <v/>
      </c>
      <c r="AX48" s="77" t="str">
        <f t="shared" si="40"/>
        <v/>
      </c>
      <c r="AY48" s="77" t="str">
        <f t="shared" si="40"/>
        <v/>
      </c>
      <c r="AZ48" s="77" t="str">
        <f t="shared" si="40"/>
        <v/>
      </c>
      <c r="BA48" s="77" t="str">
        <f t="shared" si="40"/>
        <v/>
      </c>
      <c r="BB48" s="77" t="str">
        <f t="shared" si="40"/>
        <v/>
      </c>
      <c r="BC48" s="77" t="str">
        <f t="shared" si="40"/>
        <v/>
      </c>
      <c r="BD48" s="77" t="str">
        <f t="shared" si="40"/>
        <v/>
      </c>
      <c r="BE48" s="77" t="str">
        <f t="shared" si="40"/>
        <v/>
      </c>
      <c r="BF48" s="77" t="str">
        <f t="shared" si="40"/>
        <v/>
      </c>
      <c r="BG48" s="77" t="str">
        <f t="shared" si="40"/>
        <v/>
      </c>
      <c r="BH48" s="77" t="str">
        <f t="shared" si="40"/>
        <v/>
      </c>
      <c r="BI48" s="77" t="str">
        <f t="shared" si="40"/>
        <v/>
      </c>
      <c r="BJ48" s="77" t="str">
        <f t="shared" si="40"/>
        <v/>
      </c>
      <c r="BK48" s="77" t="str">
        <f t="shared" si="40"/>
        <v/>
      </c>
      <c r="BL48" s="77" t="str">
        <f t="shared" si="40"/>
        <v/>
      </c>
      <c r="BM48" s="77" t="str">
        <f t="shared" si="40"/>
        <v/>
      </c>
      <c r="BN48" s="77" t="str">
        <f t="shared" si="40"/>
        <v/>
      </c>
      <c r="BO48" s="77" t="str">
        <f t="shared" si="40"/>
        <v/>
      </c>
      <c r="BP48" s="77" t="str">
        <f t="shared" si="40"/>
        <v/>
      </c>
      <c r="BQ48" s="77" t="str">
        <f t="shared" si="40"/>
        <v/>
      </c>
      <c r="BR48" s="77" t="str">
        <f t="shared" si="40"/>
        <v/>
      </c>
      <c r="BS48" s="77" t="str">
        <f t="shared" si="40"/>
        <v/>
      </c>
      <c r="BT48" s="77" t="str">
        <f t="shared" si="40"/>
        <v/>
      </c>
      <c r="BU48" s="77" t="str">
        <f t="shared" si="40"/>
        <v/>
      </c>
      <c r="BV48" s="77" t="str">
        <f t="shared" si="40"/>
        <v/>
      </c>
      <c r="BW48" s="77" t="str">
        <f t="shared" si="40"/>
        <v/>
      </c>
      <c r="BX48" s="77" t="str">
        <f t="shared" si="40"/>
        <v/>
      </c>
      <c r="BY48" s="41" t="str">
        <f t="shared" si="40"/>
        <v/>
      </c>
    </row>
    <row r="49" spans="1:77" ht="15.75">
      <c r="A49" s="41">
        <v>8</v>
      </c>
      <c r="B49" s="83" t="s">
        <v>31</v>
      </c>
      <c r="C49" s="41">
        <f>COUNTIF($C$6:$C$40,"L")</f>
        <v>2</v>
      </c>
      <c r="D49" s="41">
        <f t="shared" si="8"/>
        <v>2</v>
      </c>
      <c r="E49" s="45" t="str">
        <f t="shared" si="9"/>
        <v/>
      </c>
      <c r="F49" s="43">
        <f>COUNTIF($F$6:$F$40,"L")</f>
        <v>2</v>
      </c>
      <c r="G49" s="41">
        <f t="shared" si="10"/>
        <v>2</v>
      </c>
      <c r="H49" s="45" t="str">
        <f t="shared" si="11"/>
        <v/>
      </c>
      <c r="I49" s="43">
        <f>COUNTIF($I$6:$I$40,"L")</f>
        <v>2</v>
      </c>
      <c r="J49" s="41">
        <f t="shared" si="12"/>
        <v>2</v>
      </c>
      <c r="K49" s="45" t="str">
        <f t="shared" si="13"/>
        <v/>
      </c>
      <c r="L49" s="122">
        <f>COUNTIF($L$6:$L$39,"L")</f>
        <v>1</v>
      </c>
      <c r="M49" s="84">
        <f t="shared" si="14"/>
        <v>1</v>
      </c>
      <c r="N49" s="124" t="str">
        <f t="shared" si="15"/>
        <v/>
      </c>
      <c r="O49" s="123">
        <f>COUNTIF($O$6:$O$39,"L")</f>
        <v>1</v>
      </c>
      <c r="P49" s="85">
        <f t="shared" si="16"/>
        <v>1</v>
      </c>
      <c r="Q49" s="127" t="str">
        <f t="shared" si="17"/>
        <v/>
      </c>
      <c r="R49" s="122">
        <f>COUNTIF($R$6:$R$40,"L")</f>
        <v>1</v>
      </c>
      <c r="S49" s="84">
        <f t="shared" si="18"/>
        <v>1</v>
      </c>
      <c r="T49" s="130" t="str">
        <f t="shared" si="19"/>
        <v/>
      </c>
      <c r="U49" s="129">
        <f>COUNTIF($U$6:$U$40,"L")</f>
        <v>1</v>
      </c>
      <c r="V49" s="87">
        <f t="shared" si="20"/>
        <v>1</v>
      </c>
      <c r="W49" s="130" t="str">
        <f t="shared" si="21"/>
        <v/>
      </c>
      <c r="X49" s="122">
        <f>COUNTIF($X$6:$X$39,"L")</f>
        <v>1</v>
      </c>
      <c r="Y49" s="84">
        <f t="shared" si="22"/>
        <v>1</v>
      </c>
      <c r="Z49" s="126" t="str">
        <f t="shared" si="23"/>
        <v/>
      </c>
      <c r="AA49" s="122">
        <f>COUNTIF($AA$6:$AA$39,"L")</f>
        <v>1</v>
      </c>
      <c r="AB49" s="84">
        <f t="shared" si="24"/>
        <v>1</v>
      </c>
      <c r="AC49" s="128" t="str">
        <f t="shared" si="25"/>
        <v/>
      </c>
      <c r="AD49" s="122">
        <f>COUNTIF($AD$6:$AD$39,"l")</f>
        <v>1</v>
      </c>
      <c r="AE49" s="84">
        <f t="shared" si="26"/>
        <v>1</v>
      </c>
      <c r="AF49" s="128" t="str">
        <f t="shared" si="27"/>
        <v/>
      </c>
      <c r="AG49" s="122">
        <f>COUNTIF($AG$6:$AG$39,"L")</f>
        <v>1</v>
      </c>
      <c r="AH49" s="84">
        <f t="shared" si="28"/>
        <v>1</v>
      </c>
      <c r="AI49" s="128" t="str">
        <f t="shared" si="29"/>
        <v/>
      </c>
      <c r="AJ49" s="122">
        <f>COUNTIF($AJ$6:$AJ$39,"l")</f>
        <v>1</v>
      </c>
      <c r="AK49" s="84">
        <f t="shared" si="30"/>
        <v>1</v>
      </c>
      <c r="AL49" s="128" t="str">
        <f t="shared" si="31"/>
        <v/>
      </c>
      <c r="AM49" s="122">
        <f>COUNTIF($AM$6:$AM$39,"l")</f>
        <v>1</v>
      </c>
      <c r="AN49" s="84">
        <f t="shared" si="32"/>
        <v>1</v>
      </c>
      <c r="AO49" s="128" t="str">
        <f t="shared" si="33"/>
        <v/>
      </c>
      <c r="AP49" s="122">
        <f>COUNTIF($AP$6:$AP$39,"l")</f>
        <v>1</v>
      </c>
      <c r="AQ49" s="84">
        <f t="shared" si="34"/>
        <v>1</v>
      </c>
      <c r="AR49" s="128" t="str">
        <f t="shared" si="35"/>
        <v/>
      </c>
      <c r="AS49" s="122">
        <f>COUNTIF($AS$6:$AS$39,"l")</f>
        <v>1</v>
      </c>
      <c r="AT49" s="84">
        <f t="shared" si="36"/>
        <v>1</v>
      </c>
      <c r="AU49" s="220" t="str">
        <f t="shared" si="37"/>
        <v/>
      </c>
      <c r="AV49" s="77" t="str">
        <f>IF(AV8&gt;1,"S","")</f>
        <v/>
      </c>
      <c r="AW49" s="77" t="str">
        <f t="shared" ref="AW49:BY49" si="41">IF(AW8&gt;1,"S","")</f>
        <v/>
      </c>
      <c r="AX49" s="77" t="str">
        <f t="shared" si="41"/>
        <v/>
      </c>
      <c r="AY49" s="77" t="str">
        <f t="shared" si="41"/>
        <v/>
      </c>
      <c r="AZ49" s="77" t="str">
        <f t="shared" si="41"/>
        <v/>
      </c>
      <c r="BA49" s="77" t="str">
        <f t="shared" si="41"/>
        <v/>
      </c>
      <c r="BB49" s="77" t="str">
        <f t="shared" si="41"/>
        <v/>
      </c>
      <c r="BC49" s="77" t="str">
        <f t="shared" si="41"/>
        <v/>
      </c>
      <c r="BD49" s="77" t="str">
        <f t="shared" si="41"/>
        <v/>
      </c>
      <c r="BE49" s="77" t="str">
        <f t="shared" si="41"/>
        <v/>
      </c>
      <c r="BF49" s="77" t="str">
        <f t="shared" si="41"/>
        <v/>
      </c>
      <c r="BG49" s="77" t="str">
        <f t="shared" si="41"/>
        <v/>
      </c>
      <c r="BH49" s="77" t="str">
        <f t="shared" si="41"/>
        <v/>
      </c>
      <c r="BI49" s="77" t="str">
        <f t="shared" si="41"/>
        <v/>
      </c>
      <c r="BJ49" s="77" t="str">
        <f t="shared" si="41"/>
        <v/>
      </c>
      <c r="BK49" s="77" t="str">
        <f t="shared" si="41"/>
        <v/>
      </c>
      <c r="BL49" s="77" t="str">
        <f t="shared" si="41"/>
        <v/>
      </c>
      <c r="BM49" s="77" t="str">
        <f t="shared" si="41"/>
        <v/>
      </c>
      <c r="BN49" s="77" t="str">
        <f t="shared" si="41"/>
        <v/>
      </c>
      <c r="BO49" s="77" t="str">
        <f t="shared" si="41"/>
        <v/>
      </c>
      <c r="BP49" s="77" t="str">
        <f t="shared" si="41"/>
        <v/>
      </c>
      <c r="BQ49" s="77" t="str">
        <f t="shared" si="41"/>
        <v/>
      </c>
      <c r="BR49" s="77" t="str">
        <f t="shared" si="41"/>
        <v/>
      </c>
      <c r="BS49" s="77" t="str">
        <f t="shared" si="41"/>
        <v/>
      </c>
      <c r="BT49" s="77" t="str">
        <f t="shared" si="41"/>
        <v/>
      </c>
      <c r="BU49" s="77" t="str">
        <f t="shared" si="41"/>
        <v/>
      </c>
      <c r="BV49" s="77" t="str">
        <f t="shared" si="41"/>
        <v/>
      </c>
      <c r="BW49" s="77" t="str">
        <f t="shared" si="41"/>
        <v/>
      </c>
      <c r="BX49" s="77" t="str">
        <f t="shared" si="41"/>
        <v/>
      </c>
      <c r="BY49" s="41" t="str">
        <f t="shared" si="41"/>
        <v/>
      </c>
    </row>
    <row r="50" spans="1:77" ht="15.75">
      <c r="A50" s="41">
        <v>9</v>
      </c>
      <c r="B50" s="83" t="s">
        <v>33</v>
      </c>
      <c r="C50" s="41">
        <f>COUNTIF($C$6:$C$40,"sv")</f>
        <v>2</v>
      </c>
      <c r="D50" s="41">
        <f t="shared" si="8"/>
        <v>2</v>
      </c>
      <c r="E50" s="45" t="str">
        <f t="shared" si="9"/>
        <v/>
      </c>
      <c r="F50" s="43">
        <f>COUNTIF($F$6:$F$40,"SV")</f>
        <v>2</v>
      </c>
      <c r="G50" s="41">
        <f t="shared" si="10"/>
        <v>2</v>
      </c>
      <c r="H50" s="45" t="str">
        <f t="shared" si="11"/>
        <v/>
      </c>
      <c r="I50" s="43">
        <f>COUNTIF($I$6:$I$40,"SV")</f>
        <v>2</v>
      </c>
      <c r="J50" s="41">
        <f t="shared" si="12"/>
        <v>2</v>
      </c>
      <c r="K50" s="45" t="str">
        <f t="shared" si="13"/>
        <v/>
      </c>
      <c r="L50" s="122">
        <f>COUNTIF($L$6:$L$39,"SV")</f>
        <v>2</v>
      </c>
      <c r="M50" s="84">
        <f t="shared" si="14"/>
        <v>2</v>
      </c>
      <c r="N50" s="124" t="str">
        <f t="shared" si="15"/>
        <v/>
      </c>
      <c r="O50" s="123">
        <f>COUNTIF($O$6:$O$39,"SV")</f>
        <v>2</v>
      </c>
      <c r="P50" s="85">
        <f t="shared" si="16"/>
        <v>2</v>
      </c>
      <c r="Q50" s="127" t="str">
        <f t="shared" si="17"/>
        <v/>
      </c>
      <c r="R50" s="122">
        <f>COUNTIF($R$6:$R$40,"SV")</f>
        <v>2</v>
      </c>
      <c r="S50" s="84">
        <f t="shared" si="18"/>
        <v>2</v>
      </c>
      <c r="T50" s="130" t="str">
        <f t="shared" si="19"/>
        <v/>
      </c>
      <c r="U50" s="129">
        <f>COUNTIF($U$6:$U$40,"Sv")</f>
        <v>2</v>
      </c>
      <c r="V50" s="87">
        <f t="shared" si="20"/>
        <v>2</v>
      </c>
      <c r="W50" s="130" t="str">
        <f t="shared" si="21"/>
        <v/>
      </c>
      <c r="X50" s="122">
        <f>COUNTIF($X$6:$X$39,"SV")</f>
        <v>1</v>
      </c>
      <c r="Y50" s="84">
        <f t="shared" si="22"/>
        <v>1</v>
      </c>
      <c r="Z50" s="126" t="str">
        <f t="shared" si="23"/>
        <v/>
      </c>
      <c r="AA50" s="122">
        <f>COUNTIF($AA$6:$AA$39,"sv")</f>
        <v>1</v>
      </c>
      <c r="AB50" s="84">
        <f t="shared" si="24"/>
        <v>1</v>
      </c>
      <c r="AC50" s="128" t="str">
        <f t="shared" si="25"/>
        <v/>
      </c>
      <c r="AD50" s="122">
        <f>COUNTIF($AD$6:$AD$39,"sv")</f>
        <v>1</v>
      </c>
      <c r="AE50" s="84">
        <f t="shared" si="26"/>
        <v>1</v>
      </c>
      <c r="AF50" s="128" t="str">
        <f t="shared" si="27"/>
        <v/>
      </c>
      <c r="AG50" s="122">
        <f>COUNTIF($AG$6:$AG$39,"sv")</f>
        <v>1</v>
      </c>
      <c r="AH50" s="84">
        <f t="shared" si="28"/>
        <v>1</v>
      </c>
      <c r="AI50" s="128" t="str">
        <f t="shared" si="29"/>
        <v/>
      </c>
      <c r="AJ50" s="122">
        <f>COUNTIF($AJ$6:$AJ$39,"sv")</f>
        <v>1</v>
      </c>
      <c r="AK50" s="84">
        <f t="shared" si="30"/>
        <v>1</v>
      </c>
      <c r="AL50" s="128" t="str">
        <f t="shared" si="31"/>
        <v/>
      </c>
      <c r="AM50" s="122">
        <f>COUNTIF($AM$6:$AM$39,"sv")</f>
        <v>1</v>
      </c>
      <c r="AN50" s="84">
        <f t="shared" si="32"/>
        <v>1</v>
      </c>
      <c r="AO50" s="128" t="str">
        <f t="shared" si="33"/>
        <v/>
      </c>
      <c r="AP50" s="122">
        <f>COUNTIF($AP$6:$AP$39,"sv")</f>
        <v>1</v>
      </c>
      <c r="AQ50" s="84">
        <f t="shared" si="34"/>
        <v>1</v>
      </c>
      <c r="AR50" s="128" t="str">
        <f t="shared" si="35"/>
        <v/>
      </c>
      <c r="AS50" s="122">
        <f>COUNTIF($AS$6:$AS$39,"SV")</f>
        <v>1</v>
      </c>
      <c r="AT50" s="84">
        <f t="shared" si="36"/>
        <v>1</v>
      </c>
      <c r="AU50" s="220" t="str">
        <f t="shared" si="37"/>
        <v/>
      </c>
      <c r="AV50" s="77" t="str">
        <f>IF(AV9&gt;1,"S","")</f>
        <v/>
      </c>
      <c r="AW50" s="77" t="str">
        <f t="shared" ref="AW50:BY50" si="42">IF(AW9&gt;1,"S","")</f>
        <v/>
      </c>
      <c r="AX50" s="77" t="str">
        <f t="shared" si="42"/>
        <v/>
      </c>
      <c r="AY50" s="77" t="str">
        <f t="shared" si="42"/>
        <v/>
      </c>
      <c r="AZ50" s="77" t="str">
        <f t="shared" si="42"/>
        <v/>
      </c>
      <c r="BA50" s="77" t="str">
        <f t="shared" si="42"/>
        <v/>
      </c>
      <c r="BB50" s="77" t="str">
        <f t="shared" si="42"/>
        <v/>
      </c>
      <c r="BC50" s="77" t="str">
        <f t="shared" si="42"/>
        <v/>
      </c>
      <c r="BD50" s="77" t="str">
        <f t="shared" si="42"/>
        <v/>
      </c>
      <c r="BE50" s="77" t="str">
        <f t="shared" si="42"/>
        <v/>
      </c>
      <c r="BF50" s="77" t="str">
        <f t="shared" si="42"/>
        <v/>
      </c>
      <c r="BG50" s="77" t="str">
        <f t="shared" si="42"/>
        <v/>
      </c>
      <c r="BH50" s="77" t="str">
        <f t="shared" si="42"/>
        <v/>
      </c>
      <c r="BI50" s="77" t="str">
        <f t="shared" si="42"/>
        <v/>
      </c>
      <c r="BJ50" s="77" t="str">
        <f t="shared" si="42"/>
        <v/>
      </c>
      <c r="BK50" s="77" t="str">
        <f t="shared" si="42"/>
        <v/>
      </c>
      <c r="BL50" s="77" t="str">
        <f t="shared" si="42"/>
        <v/>
      </c>
      <c r="BM50" s="77" t="str">
        <f t="shared" si="42"/>
        <v/>
      </c>
      <c r="BN50" s="77" t="str">
        <f t="shared" si="42"/>
        <v/>
      </c>
      <c r="BO50" s="77" t="str">
        <f t="shared" si="42"/>
        <v/>
      </c>
      <c r="BP50" s="77" t="str">
        <f t="shared" si="42"/>
        <v/>
      </c>
      <c r="BQ50" s="77" t="str">
        <f t="shared" si="42"/>
        <v/>
      </c>
      <c r="BR50" s="77" t="str">
        <f t="shared" si="42"/>
        <v/>
      </c>
      <c r="BS50" s="77" t="str">
        <f t="shared" si="42"/>
        <v/>
      </c>
      <c r="BT50" s="77" t="str">
        <f t="shared" si="42"/>
        <v/>
      </c>
      <c r="BU50" s="77" t="str">
        <f t="shared" si="42"/>
        <v/>
      </c>
      <c r="BV50" s="77" t="str">
        <f t="shared" si="42"/>
        <v/>
      </c>
      <c r="BW50" s="77" t="str">
        <f t="shared" si="42"/>
        <v/>
      </c>
      <c r="BX50" s="77" t="str">
        <f t="shared" si="42"/>
        <v/>
      </c>
      <c r="BY50" s="41" t="str">
        <f t="shared" si="42"/>
        <v/>
      </c>
    </row>
    <row r="51" spans="1:77" ht="15.75">
      <c r="A51" s="41">
        <v>10</v>
      </c>
      <c r="B51" s="83" t="s">
        <v>34</v>
      </c>
      <c r="C51" s="41">
        <f>COUNTIF($C$6:$C$40,"Đ")</f>
        <v>2</v>
      </c>
      <c r="D51" s="41">
        <f t="shared" si="8"/>
        <v>2</v>
      </c>
      <c r="E51" s="45" t="str">
        <f t="shared" si="9"/>
        <v/>
      </c>
      <c r="F51" s="43">
        <f>COUNTIF($F$6:$F$40,"Đ")</f>
        <v>2</v>
      </c>
      <c r="G51" s="41">
        <f t="shared" si="10"/>
        <v>2</v>
      </c>
      <c r="H51" s="45" t="str">
        <f t="shared" si="11"/>
        <v/>
      </c>
      <c r="I51" s="43">
        <f>COUNTIF($I$6:$I$40,"Đ")</f>
        <v>2</v>
      </c>
      <c r="J51" s="41">
        <f t="shared" si="12"/>
        <v>2</v>
      </c>
      <c r="K51" s="45" t="str">
        <f t="shared" si="13"/>
        <v/>
      </c>
      <c r="L51" s="122">
        <f>COUNTIF($L$6:$L$39,"Đ")</f>
        <v>1</v>
      </c>
      <c r="M51" s="84">
        <f t="shared" si="14"/>
        <v>1</v>
      </c>
      <c r="N51" s="124" t="str">
        <f t="shared" si="15"/>
        <v/>
      </c>
      <c r="O51" s="123">
        <f>COUNTIF($O$6:$O$39,"Đ")</f>
        <v>1</v>
      </c>
      <c r="P51" s="85">
        <f t="shared" si="16"/>
        <v>1</v>
      </c>
      <c r="Q51" s="127" t="str">
        <f t="shared" si="17"/>
        <v/>
      </c>
      <c r="R51" s="122">
        <f>COUNTIF($R$6:$R$40,"Đ")</f>
        <v>1</v>
      </c>
      <c r="S51" s="84">
        <f t="shared" si="18"/>
        <v>1</v>
      </c>
      <c r="T51" s="130" t="str">
        <f t="shared" si="19"/>
        <v/>
      </c>
      <c r="U51" s="129">
        <f>COUNTIF($U$6:$U$40,"Đ")</f>
        <v>1</v>
      </c>
      <c r="V51" s="87">
        <f t="shared" si="20"/>
        <v>1</v>
      </c>
      <c r="W51" s="130" t="str">
        <f t="shared" si="21"/>
        <v/>
      </c>
      <c r="X51" s="122">
        <f>COUNTIF($X$6:$X$39,"Đ")</f>
        <v>1</v>
      </c>
      <c r="Y51" s="84">
        <f t="shared" si="22"/>
        <v>1</v>
      </c>
      <c r="Z51" s="126" t="str">
        <f t="shared" si="23"/>
        <v/>
      </c>
      <c r="AA51" s="122">
        <f>COUNTIF($AA$6:$AA$39,"đ")</f>
        <v>1</v>
      </c>
      <c r="AB51" s="84">
        <f t="shared" si="24"/>
        <v>1</v>
      </c>
      <c r="AC51" s="128" t="str">
        <f t="shared" si="25"/>
        <v/>
      </c>
      <c r="AD51" s="122">
        <f>COUNTIF($AD$6:$AD$39,"đ")</f>
        <v>1</v>
      </c>
      <c r="AE51" s="84">
        <f t="shared" si="26"/>
        <v>1</v>
      </c>
      <c r="AF51" s="128" t="str">
        <f t="shared" si="27"/>
        <v/>
      </c>
      <c r="AG51" s="122">
        <f>COUNTIF($AG$6:$AG$39,"Đ")</f>
        <v>1</v>
      </c>
      <c r="AH51" s="84">
        <f t="shared" si="28"/>
        <v>1</v>
      </c>
      <c r="AI51" s="128" t="str">
        <f t="shared" si="29"/>
        <v/>
      </c>
      <c r="AJ51" s="122">
        <f>COUNTIF($AJ$6:$AJ$39,"đ")</f>
        <v>1</v>
      </c>
      <c r="AK51" s="84">
        <f t="shared" si="30"/>
        <v>1</v>
      </c>
      <c r="AL51" s="128" t="str">
        <f t="shared" si="31"/>
        <v/>
      </c>
      <c r="AM51" s="122">
        <f>COUNTIF($AM$6:$AM$39,"đ")</f>
        <v>1</v>
      </c>
      <c r="AN51" s="84">
        <f t="shared" si="32"/>
        <v>1</v>
      </c>
      <c r="AO51" s="128" t="str">
        <f t="shared" si="33"/>
        <v/>
      </c>
      <c r="AP51" s="122">
        <f>COUNTIF($AP$6:$AP$39,"đ")</f>
        <v>1</v>
      </c>
      <c r="AQ51" s="84">
        <f t="shared" si="34"/>
        <v>1</v>
      </c>
      <c r="AR51" s="128" t="str">
        <f t="shared" si="35"/>
        <v/>
      </c>
      <c r="AS51" s="122">
        <f>COUNTIF($AS$6:$AS$39,"đ")</f>
        <v>1</v>
      </c>
      <c r="AT51" s="84">
        <f t="shared" si="36"/>
        <v>1</v>
      </c>
      <c r="AU51" s="220" t="str">
        <f t="shared" si="37"/>
        <v/>
      </c>
      <c r="AV51" s="77" t="str">
        <f>IF(AV10&gt;1,"S","")</f>
        <v/>
      </c>
      <c r="AW51" s="77" t="str">
        <f t="shared" ref="AW51:BY51" si="43">IF(AW10&gt;1,"S","")</f>
        <v/>
      </c>
      <c r="AX51" s="77" t="str">
        <f t="shared" si="43"/>
        <v/>
      </c>
      <c r="AY51" s="77" t="str">
        <f t="shared" si="43"/>
        <v/>
      </c>
      <c r="AZ51" s="77" t="str">
        <f t="shared" si="43"/>
        <v/>
      </c>
      <c r="BA51" s="77" t="str">
        <f t="shared" si="43"/>
        <v/>
      </c>
      <c r="BB51" s="77" t="str">
        <f t="shared" si="43"/>
        <v/>
      </c>
      <c r="BC51" s="77" t="str">
        <f t="shared" si="43"/>
        <v/>
      </c>
      <c r="BD51" s="77" t="str">
        <f t="shared" si="43"/>
        <v/>
      </c>
      <c r="BE51" s="77" t="str">
        <f t="shared" si="43"/>
        <v/>
      </c>
      <c r="BF51" s="77" t="str">
        <f t="shared" si="43"/>
        <v/>
      </c>
      <c r="BG51" s="77" t="str">
        <f t="shared" si="43"/>
        <v/>
      </c>
      <c r="BH51" s="77" t="str">
        <f t="shared" si="43"/>
        <v/>
      </c>
      <c r="BI51" s="77" t="str">
        <f t="shared" si="43"/>
        <v/>
      </c>
      <c r="BJ51" s="77" t="str">
        <f t="shared" si="43"/>
        <v/>
      </c>
      <c r="BK51" s="77" t="str">
        <f t="shared" si="43"/>
        <v/>
      </c>
      <c r="BL51" s="77" t="str">
        <f t="shared" si="43"/>
        <v/>
      </c>
      <c r="BM51" s="77" t="str">
        <f t="shared" si="43"/>
        <v/>
      </c>
      <c r="BN51" s="77" t="str">
        <f t="shared" si="43"/>
        <v/>
      </c>
      <c r="BO51" s="77" t="str">
        <f t="shared" si="43"/>
        <v/>
      </c>
      <c r="BP51" s="77" t="str">
        <f t="shared" si="43"/>
        <v/>
      </c>
      <c r="BQ51" s="77" t="str">
        <f t="shared" si="43"/>
        <v/>
      </c>
      <c r="BR51" s="77" t="str">
        <f t="shared" si="43"/>
        <v/>
      </c>
      <c r="BS51" s="77" t="str">
        <f t="shared" si="43"/>
        <v/>
      </c>
      <c r="BT51" s="77" t="str">
        <f t="shared" si="43"/>
        <v/>
      </c>
      <c r="BU51" s="77" t="str">
        <f t="shared" si="43"/>
        <v/>
      </c>
      <c r="BV51" s="77" t="str">
        <f t="shared" si="43"/>
        <v/>
      </c>
      <c r="BW51" s="77" t="str">
        <f t="shared" si="43"/>
        <v/>
      </c>
      <c r="BX51" s="77" t="str">
        <f t="shared" si="43"/>
        <v/>
      </c>
      <c r="BY51" s="41" t="str">
        <f t="shared" si="43"/>
        <v/>
      </c>
    </row>
    <row r="52" spans="1:77" ht="15.75">
      <c r="A52" s="41">
        <v>11</v>
      </c>
      <c r="B52" s="83" t="s">
        <v>35</v>
      </c>
      <c r="C52" s="41">
        <f>COUNTIF($C$6:$C$40,"cn")</f>
        <v>1</v>
      </c>
      <c r="D52" s="41">
        <f t="shared" si="8"/>
        <v>1</v>
      </c>
      <c r="E52" s="45" t="str">
        <f t="shared" si="9"/>
        <v/>
      </c>
      <c r="F52" s="43">
        <f>COUNTIF($F$6:$F$40,"CN")</f>
        <v>1</v>
      </c>
      <c r="G52" s="41">
        <f t="shared" si="10"/>
        <v>1</v>
      </c>
      <c r="H52" s="45" t="str">
        <f t="shared" si="11"/>
        <v/>
      </c>
      <c r="I52" s="43">
        <f>COUNTIF($I$6:$I$40,"CN")</f>
        <v>1</v>
      </c>
      <c r="J52" s="41">
        <f t="shared" si="12"/>
        <v>1</v>
      </c>
      <c r="K52" s="45" t="str">
        <f t="shared" si="13"/>
        <v/>
      </c>
      <c r="L52" s="122">
        <f>COUNTIF($L$6:$L$39,"CN")</f>
        <v>2</v>
      </c>
      <c r="M52" s="84">
        <f t="shared" si="14"/>
        <v>2</v>
      </c>
      <c r="N52" s="124" t="str">
        <f t="shared" si="15"/>
        <v/>
      </c>
      <c r="O52" s="123">
        <f>COUNTIF($O$6:$O$39,"CN")</f>
        <v>2</v>
      </c>
      <c r="P52" s="85">
        <f t="shared" si="16"/>
        <v>2</v>
      </c>
      <c r="Q52" s="127" t="str">
        <f t="shared" si="17"/>
        <v/>
      </c>
      <c r="R52" s="122">
        <f>COUNTIF($R$6:$R$40,"CN")</f>
        <v>2</v>
      </c>
      <c r="S52" s="84">
        <f t="shared" si="18"/>
        <v>2</v>
      </c>
      <c r="T52" s="130" t="str">
        <f t="shared" si="19"/>
        <v/>
      </c>
      <c r="U52" s="129">
        <f>COUNTIF($U$6:$U$40,"CN")</f>
        <v>2</v>
      </c>
      <c r="V52" s="87">
        <f t="shared" si="20"/>
        <v>2</v>
      </c>
      <c r="W52" s="130" t="str">
        <f t="shared" si="21"/>
        <v/>
      </c>
      <c r="X52" s="122">
        <f>COUNTIF($X$6:$X$39,"CN")</f>
        <v>1</v>
      </c>
      <c r="Y52" s="84">
        <f t="shared" si="22"/>
        <v>1</v>
      </c>
      <c r="Z52" s="126" t="str">
        <f t="shared" si="23"/>
        <v/>
      </c>
      <c r="AA52" s="122">
        <f>COUNTIF($AA$6:$AA$39,"cn")</f>
        <v>1</v>
      </c>
      <c r="AB52" s="84">
        <f t="shared" si="24"/>
        <v>1</v>
      </c>
      <c r="AC52" s="128" t="str">
        <f t="shared" si="25"/>
        <v/>
      </c>
      <c r="AD52" s="122">
        <f>COUNTIF($AD$6:$AD$39,"cn")</f>
        <v>1</v>
      </c>
      <c r="AE52" s="84">
        <f t="shared" si="26"/>
        <v>1</v>
      </c>
      <c r="AF52" s="128" t="str">
        <f t="shared" si="27"/>
        <v/>
      </c>
      <c r="AG52" s="122">
        <f>COUNTIF($AG$6:$AG$39,"CN")</f>
        <v>1</v>
      </c>
      <c r="AH52" s="84">
        <f t="shared" si="28"/>
        <v>1</v>
      </c>
      <c r="AI52" s="128" t="str">
        <f t="shared" si="29"/>
        <v/>
      </c>
      <c r="AJ52" s="122">
        <f>COUNTIF($AJ$6:$AJ$39,"cn")</f>
        <v>1</v>
      </c>
      <c r="AK52" s="84">
        <f t="shared" si="30"/>
        <v>1</v>
      </c>
      <c r="AL52" s="128" t="str">
        <f t="shared" si="31"/>
        <v/>
      </c>
      <c r="AM52" s="122">
        <f>COUNTIF($AM$6:$AM$39,"cn")</f>
        <v>1</v>
      </c>
      <c r="AN52" s="84">
        <f t="shared" si="32"/>
        <v>1</v>
      </c>
      <c r="AO52" s="128" t="str">
        <f t="shared" si="33"/>
        <v/>
      </c>
      <c r="AP52" s="122">
        <f>COUNTIF($AP$6:$AP$39,"cn")</f>
        <v>1</v>
      </c>
      <c r="AQ52" s="84">
        <f t="shared" si="34"/>
        <v>1</v>
      </c>
      <c r="AR52" s="128" t="str">
        <f t="shared" si="35"/>
        <v/>
      </c>
      <c r="AS52" s="122">
        <f>COUNTIF($AS$6:$AS$39,"cn")</f>
        <v>1</v>
      </c>
      <c r="AT52" s="84">
        <f t="shared" si="36"/>
        <v>1</v>
      </c>
      <c r="AU52" s="220" t="str">
        <f t="shared" si="37"/>
        <v/>
      </c>
      <c r="AV52" s="77" t="str">
        <f t="shared" ref="AV52:BY56" si="44">IF(AV12&gt;1,"S","")</f>
        <v/>
      </c>
      <c r="AW52" s="77" t="str">
        <f t="shared" si="44"/>
        <v/>
      </c>
      <c r="AX52" s="77" t="str">
        <f t="shared" si="44"/>
        <v/>
      </c>
      <c r="AY52" s="77" t="str">
        <f t="shared" si="44"/>
        <v/>
      </c>
      <c r="AZ52" s="77" t="str">
        <f t="shared" si="44"/>
        <v/>
      </c>
      <c r="BA52" s="77" t="str">
        <f t="shared" si="44"/>
        <v/>
      </c>
      <c r="BB52" s="77" t="str">
        <f t="shared" si="44"/>
        <v/>
      </c>
      <c r="BC52" s="77" t="str">
        <f t="shared" si="44"/>
        <v/>
      </c>
      <c r="BD52" s="77" t="str">
        <f t="shared" si="44"/>
        <v/>
      </c>
      <c r="BE52" s="77" t="str">
        <f t="shared" si="44"/>
        <v/>
      </c>
      <c r="BF52" s="77" t="str">
        <f t="shared" si="44"/>
        <v/>
      </c>
      <c r="BG52" s="77" t="str">
        <f t="shared" si="44"/>
        <v/>
      </c>
      <c r="BH52" s="77" t="str">
        <f t="shared" si="44"/>
        <v/>
      </c>
      <c r="BI52" s="77" t="str">
        <f t="shared" si="44"/>
        <v/>
      </c>
      <c r="BJ52" s="77" t="str">
        <f t="shared" si="44"/>
        <v/>
      </c>
      <c r="BK52" s="77" t="str">
        <f t="shared" si="44"/>
        <v/>
      </c>
      <c r="BL52" s="77" t="str">
        <f t="shared" si="44"/>
        <v/>
      </c>
      <c r="BM52" s="77" t="str">
        <f t="shared" si="44"/>
        <v/>
      </c>
      <c r="BN52" s="77" t="str">
        <f t="shared" si="44"/>
        <v/>
      </c>
      <c r="BO52" s="77" t="str">
        <f t="shared" si="44"/>
        <v/>
      </c>
      <c r="BP52" s="77" t="str">
        <f t="shared" si="44"/>
        <v/>
      </c>
      <c r="BQ52" s="77" t="str">
        <f t="shared" si="44"/>
        <v/>
      </c>
      <c r="BR52" s="77" t="str">
        <f t="shared" si="44"/>
        <v/>
      </c>
      <c r="BS52" s="77" t="str">
        <f t="shared" si="44"/>
        <v/>
      </c>
      <c r="BT52" s="77" t="str">
        <f t="shared" si="44"/>
        <v/>
      </c>
      <c r="BU52" s="77" t="str">
        <f t="shared" si="44"/>
        <v/>
      </c>
      <c r="BV52" s="77" t="str">
        <f t="shared" si="44"/>
        <v/>
      </c>
      <c r="BW52" s="77" t="str">
        <f t="shared" si="44"/>
        <v/>
      </c>
      <c r="BX52" s="77" t="str">
        <f t="shared" si="44"/>
        <v/>
      </c>
      <c r="BY52" s="41" t="str">
        <f t="shared" si="44"/>
        <v/>
      </c>
    </row>
    <row r="53" spans="1:77" ht="15.75">
      <c r="A53" s="41">
        <v>12</v>
      </c>
      <c r="B53" s="83" t="s">
        <v>36</v>
      </c>
      <c r="C53" s="41">
        <f>COUNTIF($C$6:$C$40,"tin")</f>
        <v>0</v>
      </c>
      <c r="D53" s="41">
        <f t="shared" si="8"/>
        <v>0</v>
      </c>
      <c r="E53" s="45" t="str">
        <f t="shared" si="9"/>
        <v/>
      </c>
      <c r="F53" s="43">
        <f>COUNTIF($F$6:$F$40,"Tin")</f>
        <v>0</v>
      </c>
      <c r="G53" s="41">
        <f t="shared" si="10"/>
        <v>0</v>
      </c>
      <c r="H53" s="45" t="str">
        <f t="shared" si="11"/>
        <v/>
      </c>
      <c r="I53" s="43">
        <f>COUNTIF($I$6:$I$40,"Tin")</f>
        <v>0</v>
      </c>
      <c r="J53" s="41">
        <f t="shared" si="12"/>
        <v>0</v>
      </c>
      <c r="K53" s="45" t="str">
        <f t="shared" si="13"/>
        <v/>
      </c>
      <c r="L53" s="122">
        <f>COUNTIF($L$6:$L$39,"Tin")</f>
        <v>0</v>
      </c>
      <c r="M53" s="84">
        <f t="shared" si="14"/>
        <v>0</v>
      </c>
      <c r="N53" s="124" t="str">
        <f t="shared" si="15"/>
        <v/>
      </c>
      <c r="O53" s="123">
        <f>COUNTIF($O$6:$O$39,"TIN")</f>
        <v>0</v>
      </c>
      <c r="P53" s="85">
        <f t="shared" si="16"/>
        <v>0</v>
      </c>
      <c r="Q53" s="127" t="str">
        <f t="shared" si="17"/>
        <v/>
      </c>
      <c r="R53" s="122">
        <f>COUNTIF($R$6:$R$40,"TIN")</f>
        <v>0</v>
      </c>
      <c r="S53" s="84">
        <f t="shared" si="18"/>
        <v>0</v>
      </c>
      <c r="T53" s="130" t="str">
        <f t="shared" si="19"/>
        <v/>
      </c>
      <c r="U53" s="129">
        <f>COUNTIF($U$6:$U$40,"Tin")</f>
        <v>0</v>
      </c>
      <c r="V53" s="87">
        <f t="shared" si="20"/>
        <v>0</v>
      </c>
      <c r="W53" s="130" t="str">
        <f t="shared" si="21"/>
        <v/>
      </c>
      <c r="X53" s="122">
        <f>COUNTIF($X$6:$X$39,"TIN")</f>
        <v>1</v>
      </c>
      <c r="Y53" s="84">
        <f t="shared" si="22"/>
        <v>1</v>
      </c>
      <c r="Z53" s="126" t="str">
        <f t="shared" si="23"/>
        <v/>
      </c>
      <c r="AA53" s="122">
        <f>COUNTIF($AA$6:$AA$39,"Tin")</f>
        <v>1</v>
      </c>
      <c r="AB53" s="84">
        <f t="shared" si="24"/>
        <v>1</v>
      </c>
      <c r="AC53" s="128" t="str">
        <f t="shared" si="25"/>
        <v/>
      </c>
      <c r="AD53" s="122">
        <f>COUNTIF($AD$6:$AD$39,"tin")</f>
        <v>1</v>
      </c>
      <c r="AE53" s="84">
        <f t="shared" si="26"/>
        <v>1</v>
      </c>
      <c r="AF53" s="128" t="str">
        <f t="shared" si="27"/>
        <v/>
      </c>
      <c r="AG53" s="122">
        <f>COUNTIF($AG$6:$AG$40,"Tin")</f>
        <v>1</v>
      </c>
      <c r="AH53" s="84">
        <f t="shared" si="28"/>
        <v>1</v>
      </c>
      <c r="AI53" s="128" t="str">
        <f t="shared" si="29"/>
        <v/>
      </c>
      <c r="AJ53" s="122">
        <f>COUNTIF($AJ$6:$AJ$39,"tin")</f>
        <v>0</v>
      </c>
      <c r="AK53" s="84">
        <f t="shared" si="30"/>
        <v>0</v>
      </c>
      <c r="AL53" s="128" t="str">
        <f t="shared" si="31"/>
        <v/>
      </c>
      <c r="AM53" s="122">
        <f>COUNTIF($AM$6:$AM$39,"Tin")</f>
        <v>0</v>
      </c>
      <c r="AN53" s="84">
        <f t="shared" si="32"/>
        <v>0</v>
      </c>
      <c r="AO53" s="128" t="str">
        <f t="shared" si="33"/>
        <v/>
      </c>
      <c r="AP53" s="122">
        <f>COUNTIF($AP$6:$AP$39,"Tin")</f>
        <v>0</v>
      </c>
      <c r="AQ53" s="84">
        <f t="shared" si="34"/>
        <v>0</v>
      </c>
      <c r="AR53" s="128" t="str">
        <f t="shared" si="35"/>
        <v/>
      </c>
      <c r="AS53" s="122">
        <f>COUNTIF($AS$6:$AS$39,"Tin")</f>
        <v>0</v>
      </c>
      <c r="AT53" s="84">
        <f t="shared" si="36"/>
        <v>0</v>
      </c>
      <c r="AU53" s="220" t="str">
        <f t="shared" si="37"/>
        <v/>
      </c>
      <c r="AV53" s="77" t="str">
        <f t="shared" si="44"/>
        <v/>
      </c>
      <c r="AW53" s="77" t="str">
        <f t="shared" si="44"/>
        <v/>
      </c>
      <c r="AX53" s="77" t="str">
        <f t="shared" si="44"/>
        <v/>
      </c>
      <c r="AY53" s="77" t="str">
        <f t="shared" si="44"/>
        <v/>
      </c>
      <c r="AZ53" s="77" t="str">
        <f t="shared" si="44"/>
        <v/>
      </c>
      <c r="BA53" s="77" t="str">
        <f t="shared" si="44"/>
        <v/>
      </c>
      <c r="BB53" s="77" t="str">
        <f t="shared" si="44"/>
        <v/>
      </c>
      <c r="BC53" s="77" t="str">
        <f t="shared" si="44"/>
        <v/>
      </c>
      <c r="BD53" s="77" t="str">
        <f t="shared" si="44"/>
        <v/>
      </c>
      <c r="BE53" s="77" t="str">
        <f t="shared" si="44"/>
        <v/>
      </c>
      <c r="BF53" s="77" t="str">
        <f t="shared" si="44"/>
        <v/>
      </c>
      <c r="BG53" s="77" t="str">
        <f t="shared" si="44"/>
        <v/>
      </c>
      <c r="BH53" s="77" t="str">
        <f t="shared" si="44"/>
        <v/>
      </c>
      <c r="BI53" s="77" t="str">
        <f t="shared" si="44"/>
        <v/>
      </c>
      <c r="BJ53" s="77" t="str">
        <f t="shared" si="44"/>
        <v/>
      </c>
      <c r="BK53" s="77" t="str">
        <f t="shared" si="44"/>
        <v/>
      </c>
      <c r="BL53" s="77" t="str">
        <f t="shared" si="44"/>
        <v/>
      </c>
      <c r="BM53" s="77" t="str">
        <f t="shared" si="44"/>
        <v/>
      </c>
      <c r="BN53" s="77" t="str">
        <f t="shared" si="44"/>
        <v/>
      </c>
      <c r="BO53" s="77" t="str">
        <f t="shared" si="44"/>
        <v/>
      </c>
      <c r="BP53" s="77" t="str">
        <f t="shared" si="44"/>
        <v/>
      </c>
      <c r="BQ53" s="77" t="str">
        <f t="shared" si="44"/>
        <v/>
      </c>
      <c r="BR53" s="77" t="str">
        <f t="shared" si="44"/>
        <v/>
      </c>
      <c r="BS53" s="77" t="str">
        <f t="shared" si="44"/>
        <v/>
      </c>
      <c r="BT53" s="77" t="str">
        <f t="shared" si="44"/>
        <v/>
      </c>
      <c r="BU53" s="77" t="str">
        <f t="shared" si="44"/>
        <v/>
      </c>
      <c r="BV53" s="77" t="str">
        <f t="shared" si="44"/>
        <v/>
      </c>
      <c r="BW53" s="77" t="str">
        <f t="shared" si="44"/>
        <v/>
      </c>
      <c r="BX53" s="77" t="str">
        <f t="shared" si="44"/>
        <v/>
      </c>
      <c r="BY53" s="41" t="str">
        <f t="shared" si="44"/>
        <v/>
      </c>
    </row>
    <row r="54" spans="1:77" ht="15.75">
      <c r="A54" s="41">
        <v>13</v>
      </c>
      <c r="B54" s="83" t="s">
        <v>39</v>
      </c>
      <c r="C54" s="41">
        <f>COUNTIF($C$6:$C$40,"sử")</f>
        <v>1</v>
      </c>
      <c r="D54" s="41">
        <f t="shared" si="8"/>
        <v>1</v>
      </c>
      <c r="E54" s="45" t="str">
        <f t="shared" si="9"/>
        <v/>
      </c>
      <c r="F54" s="43">
        <f>COUNTIF($F$6:$F$40,"Sử")</f>
        <v>1</v>
      </c>
      <c r="G54" s="41">
        <f t="shared" si="10"/>
        <v>1</v>
      </c>
      <c r="H54" s="45" t="str">
        <f t="shared" si="11"/>
        <v/>
      </c>
      <c r="I54" s="43">
        <f>COUNTIF($I$6:$I$40,"Sử")</f>
        <v>1</v>
      </c>
      <c r="J54" s="41">
        <f t="shared" si="12"/>
        <v>1</v>
      </c>
      <c r="K54" s="45" t="str">
        <f t="shared" si="13"/>
        <v/>
      </c>
      <c r="L54" s="122">
        <f>COUNTIF($L$6:$L$39,"Sử")</f>
        <v>2</v>
      </c>
      <c r="M54" s="84">
        <f t="shared" si="14"/>
        <v>2</v>
      </c>
      <c r="N54" s="124" t="str">
        <f t="shared" si="15"/>
        <v/>
      </c>
      <c r="O54" s="123">
        <f>COUNTIF($O$6:$O$39,"Sử")</f>
        <v>2</v>
      </c>
      <c r="P54" s="85">
        <f t="shared" si="16"/>
        <v>2</v>
      </c>
      <c r="Q54" s="127" t="str">
        <f t="shared" si="17"/>
        <v/>
      </c>
      <c r="R54" s="122">
        <f>COUNTIF($R$6:$R$40,"Sử")</f>
        <v>2</v>
      </c>
      <c r="S54" s="84">
        <f t="shared" si="18"/>
        <v>2</v>
      </c>
      <c r="T54" s="130" t="str">
        <f t="shared" si="19"/>
        <v/>
      </c>
      <c r="U54" s="129">
        <f>COUNTIF($U$6:$U$40,"Sử")</f>
        <v>2</v>
      </c>
      <c r="V54" s="87">
        <f t="shared" si="20"/>
        <v>2</v>
      </c>
      <c r="W54" s="130" t="str">
        <f t="shared" si="21"/>
        <v/>
      </c>
      <c r="X54" s="122">
        <f>COUNTIF($X$6:$X$39,"Sử")</f>
        <v>1</v>
      </c>
      <c r="Y54" s="84">
        <f t="shared" si="22"/>
        <v>1</v>
      </c>
      <c r="Z54" s="126" t="str">
        <f t="shared" si="23"/>
        <v/>
      </c>
      <c r="AA54" s="122">
        <f>COUNTIF($AA$6:$AA$39,"sử")</f>
        <v>1</v>
      </c>
      <c r="AB54" s="84">
        <f t="shared" si="24"/>
        <v>1</v>
      </c>
      <c r="AC54" s="128" t="str">
        <f t="shared" si="25"/>
        <v/>
      </c>
      <c r="AD54" s="122">
        <f>COUNTIF($AD$6:$AD$39,"sử")</f>
        <v>1</v>
      </c>
      <c r="AE54" s="84">
        <f t="shared" si="26"/>
        <v>1</v>
      </c>
      <c r="AF54" s="128" t="str">
        <f t="shared" si="27"/>
        <v/>
      </c>
      <c r="AG54" s="122">
        <f>COUNTIF($AG$6:$AG$39,"sử")</f>
        <v>1</v>
      </c>
      <c r="AH54" s="84">
        <f t="shared" si="28"/>
        <v>1</v>
      </c>
      <c r="AI54" s="128" t="str">
        <f t="shared" si="29"/>
        <v/>
      </c>
      <c r="AJ54" s="122">
        <f>COUNTIF($AJ$6:$AJ$39,"sử")</f>
        <v>1</v>
      </c>
      <c r="AK54" s="84">
        <f t="shared" si="30"/>
        <v>1</v>
      </c>
      <c r="AL54" s="128" t="str">
        <f t="shared" si="31"/>
        <v/>
      </c>
      <c r="AM54" s="122">
        <f>COUNTIF($AM$6:$AM$39,"sử")</f>
        <v>1</v>
      </c>
      <c r="AN54" s="84">
        <f t="shared" si="32"/>
        <v>1</v>
      </c>
      <c r="AO54" s="128" t="str">
        <f t="shared" si="33"/>
        <v/>
      </c>
      <c r="AP54" s="122">
        <f>COUNTIF($AP$6:$AP$39,"sử")</f>
        <v>1</v>
      </c>
      <c r="AQ54" s="84">
        <f t="shared" si="34"/>
        <v>1</v>
      </c>
      <c r="AR54" s="128" t="str">
        <f t="shared" si="35"/>
        <v/>
      </c>
      <c r="AS54" s="122">
        <f>COUNTIF($AS$6:$AS$39,"sử")</f>
        <v>1</v>
      </c>
      <c r="AT54" s="84">
        <f t="shared" si="36"/>
        <v>1</v>
      </c>
      <c r="AU54" s="220" t="str">
        <f t="shared" si="37"/>
        <v/>
      </c>
      <c r="AV54" s="77" t="str">
        <f t="shared" si="44"/>
        <v/>
      </c>
      <c r="AW54" s="77" t="str">
        <f t="shared" si="44"/>
        <v/>
      </c>
      <c r="AX54" s="77" t="str">
        <f t="shared" si="44"/>
        <v/>
      </c>
      <c r="AY54" s="77" t="str">
        <f t="shared" si="44"/>
        <v/>
      </c>
      <c r="AZ54" s="77" t="str">
        <f t="shared" si="44"/>
        <v/>
      </c>
      <c r="BA54" s="77" t="str">
        <f t="shared" si="44"/>
        <v/>
      </c>
      <c r="BB54" s="77" t="str">
        <f t="shared" si="44"/>
        <v/>
      </c>
      <c r="BC54" s="77" t="str">
        <f t="shared" si="44"/>
        <v/>
      </c>
      <c r="BD54" s="77" t="str">
        <f t="shared" si="44"/>
        <v/>
      </c>
      <c r="BE54" s="77" t="str">
        <f t="shared" si="44"/>
        <v/>
      </c>
      <c r="BF54" s="77" t="str">
        <f t="shared" si="44"/>
        <v/>
      </c>
      <c r="BG54" s="77" t="str">
        <f t="shared" si="44"/>
        <v/>
      </c>
      <c r="BH54" s="77" t="str">
        <f t="shared" si="44"/>
        <v/>
      </c>
      <c r="BI54" s="77" t="str">
        <f t="shared" si="44"/>
        <v/>
      </c>
      <c r="BJ54" s="77" t="str">
        <f t="shared" si="44"/>
        <v/>
      </c>
      <c r="BK54" s="77" t="str">
        <f t="shared" si="44"/>
        <v/>
      </c>
      <c r="BL54" s="77" t="str">
        <f t="shared" si="44"/>
        <v/>
      </c>
      <c r="BM54" s="77" t="str">
        <f t="shared" si="44"/>
        <v/>
      </c>
      <c r="BN54" s="77" t="str">
        <f t="shared" si="44"/>
        <v/>
      </c>
      <c r="BO54" s="77" t="str">
        <f t="shared" si="44"/>
        <v/>
      </c>
      <c r="BP54" s="77" t="str">
        <f t="shared" si="44"/>
        <v/>
      </c>
      <c r="BQ54" s="77" t="str">
        <f t="shared" si="44"/>
        <v/>
      </c>
      <c r="BR54" s="77" t="str">
        <f t="shared" si="44"/>
        <v/>
      </c>
      <c r="BS54" s="77" t="str">
        <f t="shared" si="44"/>
        <v/>
      </c>
      <c r="BT54" s="77" t="str">
        <f t="shared" si="44"/>
        <v/>
      </c>
      <c r="BU54" s="77" t="str">
        <f t="shared" si="44"/>
        <v/>
      </c>
      <c r="BV54" s="77" t="str">
        <f t="shared" si="44"/>
        <v/>
      </c>
      <c r="BW54" s="77" t="str">
        <f t="shared" si="44"/>
        <v/>
      </c>
      <c r="BX54" s="77" t="str">
        <f t="shared" si="44"/>
        <v/>
      </c>
      <c r="BY54" s="41" t="str">
        <f t="shared" si="44"/>
        <v/>
      </c>
    </row>
    <row r="55" spans="1:77" ht="15.75">
      <c r="A55" s="41">
        <v>14</v>
      </c>
      <c r="B55" s="83" t="s">
        <v>40</v>
      </c>
      <c r="C55" s="41">
        <f>COUNTIF($C$6:$C$40,"cd")</f>
        <v>1</v>
      </c>
      <c r="D55" s="41">
        <f t="shared" si="8"/>
        <v>1</v>
      </c>
      <c r="E55" s="45" t="str">
        <f t="shared" si="9"/>
        <v/>
      </c>
      <c r="F55" s="43">
        <f>COUNTIF($F$6:$F$40,"CD")</f>
        <v>1</v>
      </c>
      <c r="G55" s="41">
        <f t="shared" si="10"/>
        <v>1</v>
      </c>
      <c r="H55" s="45" t="str">
        <f t="shared" si="11"/>
        <v/>
      </c>
      <c r="I55" s="43">
        <f>COUNTIF($I$6:$I$40,"CD")</f>
        <v>1</v>
      </c>
      <c r="J55" s="41">
        <f t="shared" si="12"/>
        <v>1</v>
      </c>
      <c r="K55" s="45" t="str">
        <f t="shared" si="13"/>
        <v/>
      </c>
      <c r="L55" s="122">
        <f>COUNTIF($L$6:$L$39,"CD")</f>
        <v>0</v>
      </c>
      <c r="M55" s="84">
        <f t="shared" si="14"/>
        <v>1</v>
      </c>
      <c r="N55" s="124"/>
      <c r="O55" s="123">
        <f>COUNTIF($O$6:$O$39,"CD")</f>
        <v>1</v>
      </c>
      <c r="P55" s="85">
        <f t="shared" si="16"/>
        <v>1</v>
      </c>
      <c r="Q55" s="127" t="str">
        <f t="shared" si="17"/>
        <v/>
      </c>
      <c r="R55" s="122">
        <f>COUNTIF($R$6:$R$40,"CD")</f>
        <v>1</v>
      </c>
      <c r="S55" s="84">
        <f t="shared" si="18"/>
        <v>1</v>
      </c>
      <c r="T55" s="130" t="str">
        <f t="shared" si="19"/>
        <v/>
      </c>
      <c r="U55" s="129">
        <f>COUNTIF($U$6:$U$40,"Cd")</f>
        <v>1</v>
      </c>
      <c r="V55" s="87">
        <f t="shared" si="20"/>
        <v>1</v>
      </c>
      <c r="W55" s="130" t="str">
        <f t="shared" si="21"/>
        <v/>
      </c>
      <c r="X55" s="122">
        <f>COUNTIF($X$6:$X$39,"CD")</f>
        <v>1</v>
      </c>
      <c r="Y55" s="84">
        <f t="shared" si="22"/>
        <v>1</v>
      </c>
      <c r="Z55" s="126" t="str">
        <f t="shared" si="23"/>
        <v/>
      </c>
      <c r="AA55" s="122">
        <f>COUNTIF($AA$6:$AA$39,"CD")</f>
        <v>1</v>
      </c>
      <c r="AB55" s="84">
        <f t="shared" si="24"/>
        <v>1</v>
      </c>
      <c r="AC55" s="128" t="str">
        <f t="shared" si="25"/>
        <v/>
      </c>
      <c r="AD55" s="122">
        <f>COUNTIF($AD$6:$AD$39,"cd")</f>
        <v>1</v>
      </c>
      <c r="AE55" s="84">
        <f t="shared" si="26"/>
        <v>1</v>
      </c>
      <c r="AF55" s="128" t="str">
        <f t="shared" si="27"/>
        <v/>
      </c>
      <c r="AG55" s="122">
        <f>COUNTIF($AG$6:$AG$39,"CD")</f>
        <v>1</v>
      </c>
      <c r="AH55" s="84">
        <f t="shared" si="28"/>
        <v>1</v>
      </c>
      <c r="AI55" s="128" t="str">
        <f t="shared" si="29"/>
        <v/>
      </c>
      <c r="AJ55" s="122">
        <f>COUNTIF($AJ$6:$AJ$39,"cd")</f>
        <v>0</v>
      </c>
      <c r="AK55" s="84">
        <f t="shared" si="30"/>
        <v>0</v>
      </c>
      <c r="AL55" s="128" t="str">
        <f t="shared" si="31"/>
        <v/>
      </c>
      <c r="AM55" s="122">
        <f>COUNTIF($AM$6:$AM$39,"cd")</f>
        <v>0</v>
      </c>
      <c r="AN55" s="84">
        <f t="shared" si="32"/>
        <v>0</v>
      </c>
      <c r="AO55" s="128" t="str">
        <f t="shared" si="33"/>
        <v/>
      </c>
      <c r="AP55" s="122">
        <f>COUNTIF($AP$6:$AP$39,"cd")</f>
        <v>0</v>
      </c>
      <c r="AQ55" s="84">
        <f t="shared" si="34"/>
        <v>0</v>
      </c>
      <c r="AR55" s="128" t="str">
        <f t="shared" si="35"/>
        <v/>
      </c>
      <c r="AS55" s="122">
        <f>COUNTIF($AS$6:$AS$39,"cd")</f>
        <v>0</v>
      </c>
      <c r="AT55" s="84">
        <f t="shared" si="36"/>
        <v>0</v>
      </c>
      <c r="AU55" s="220" t="str">
        <f t="shared" si="37"/>
        <v/>
      </c>
      <c r="AV55" s="77" t="str">
        <f t="shared" si="44"/>
        <v/>
      </c>
      <c r="AW55" s="77" t="str">
        <f t="shared" si="44"/>
        <v/>
      </c>
      <c r="AX55" s="77" t="str">
        <f t="shared" si="44"/>
        <v/>
      </c>
      <c r="AY55" s="77" t="str">
        <f t="shared" si="44"/>
        <v/>
      </c>
      <c r="AZ55" s="77" t="str">
        <f t="shared" si="44"/>
        <v/>
      </c>
      <c r="BA55" s="77" t="str">
        <f t="shared" si="44"/>
        <v/>
      </c>
      <c r="BB55" s="77" t="str">
        <f t="shared" si="44"/>
        <v/>
      </c>
      <c r="BC55" s="77" t="str">
        <f t="shared" si="44"/>
        <v/>
      </c>
      <c r="BD55" s="77" t="str">
        <f t="shared" si="44"/>
        <v/>
      </c>
      <c r="BE55" s="77" t="str">
        <f t="shared" si="44"/>
        <v/>
      </c>
      <c r="BF55" s="77" t="str">
        <f t="shared" si="44"/>
        <v/>
      </c>
      <c r="BG55" s="77" t="str">
        <f t="shared" si="44"/>
        <v/>
      </c>
      <c r="BH55" s="77" t="str">
        <f t="shared" si="44"/>
        <v/>
      </c>
      <c r="BI55" s="77" t="str">
        <f t="shared" si="44"/>
        <v/>
      </c>
      <c r="BJ55" s="77" t="str">
        <f t="shared" si="44"/>
        <v/>
      </c>
      <c r="BK55" s="77" t="str">
        <f t="shared" si="44"/>
        <v/>
      </c>
      <c r="BL55" s="77" t="str">
        <f t="shared" si="44"/>
        <v/>
      </c>
      <c r="BM55" s="77" t="str">
        <f t="shared" si="44"/>
        <v/>
      </c>
      <c r="BN55" s="77" t="str">
        <f t="shared" si="44"/>
        <v/>
      </c>
      <c r="BO55" s="77" t="str">
        <f t="shared" si="44"/>
        <v/>
      </c>
      <c r="BP55" s="77" t="str">
        <f t="shared" si="44"/>
        <v/>
      </c>
      <c r="BQ55" s="77" t="str">
        <f t="shared" si="44"/>
        <v/>
      </c>
      <c r="BR55" s="77" t="str">
        <f t="shared" si="44"/>
        <v/>
      </c>
      <c r="BS55" s="77" t="str">
        <f t="shared" si="44"/>
        <v/>
      </c>
      <c r="BT55" s="77" t="str">
        <f t="shared" si="44"/>
        <v/>
      </c>
      <c r="BU55" s="77" t="str">
        <f t="shared" si="44"/>
        <v/>
      </c>
      <c r="BV55" s="77" t="str">
        <f t="shared" si="44"/>
        <v/>
      </c>
      <c r="BW55" s="77" t="str">
        <f t="shared" si="44"/>
        <v/>
      </c>
      <c r="BX55" s="77" t="str">
        <f t="shared" si="44"/>
        <v/>
      </c>
      <c r="BY55" s="41" t="str">
        <f t="shared" si="44"/>
        <v/>
      </c>
    </row>
    <row r="56" spans="1:77" ht="15.75">
      <c r="A56" s="41">
        <v>15</v>
      </c>
      <c r="B56" s="83" t="s">
        <v>41</v>
      </c>
      <c r="C56" s="41">
        <f>COUNTIF($C$6:$C$40,"td")</f>
        <v>2</v>
      </c>
      <c r="D56" s="41">
        <f t="shared" si="8"/>
        <v>2</v>
      </c>
      <c r="E56" s="45" t="str">
        <f t="shared" si="9"/>
        <v/>
      </c>
      <c r="F56" s="43">
        <f>COUNTIF($F$6:$F$40,"TD")</f>
        <v>2</v>
      </c>
      <c r="G56" s="41">
        <f t="shared" si="10"/>
        <v>2</v>
      </c>
      <c r="H56" s="45" t="str">
        <f t="shared" si="11"/>
        <v/>
      </c>
      <c r="I56" s="43">
        <f>COUNTIF($I$6:$I$40,"Td")</f>
        <v>2</v>
      </c>
      <c r="J56" s="41">
        <f t="shared" si="12"/>
        <v>2</v>
      </c>
      <c r="K56" s="45" t="str">
        <f t="shared" si="13"/>
        <v/>
      </c>
      <c r="L56" s="122">
        <f>COUNTIF($L$6:$L$39,"TD")</f>
        <v>2</v>
      </c>
      <c r="M56" s="84">
        <f t="shared" si="14"/>
        <v>2</v>
      </c>
      <c r="N56" s="124" t="str">
        <f t="shared" si="15"/>
        <v/>
      </c>
      <c r="O56" s="123">
        <f>COUNTIF($O$6:$O$39,"TD")</f>
        <v>2</v>
      </c>
      <c r="P56" s="85">
        <f t="shared" si="16"/>
        <v>2</v>
      </c>
      <c r="Q56" s="127" t="str">
        <f t="shared" si="17"/>
        <v/>
      </c>
      <c r="R56" s="122">
        <f>COUNTIF($R$6:$R$40,"TD")</f>
        <v>2</v>
      </c>
      <c r="S56" s="84">
        <f t="shared" si="18"/>
        <v>2</v>
      </c>
      <c r="T56" s="130" t="str">
        <f t="shared" si="19"/>
        <v/>
      </c>
      <c r="U56" s="129">
        <f>COUNTIF($U$6:$U$40,"td")</f>
        <v>2</v>
      </c>
      <c r="V56" s="87">
        <f t="shared" si="20"/>
        <v>2</v>
      </c>
      <c r="W56" s="130" t="str">
        <f t="shared" si="21"/>
        <v/>
      </c>
      <c r="X56" s="122">
        <f>COUNTIF($X$6:$X$39,"TD")</f>
        <v>0</v>
      </c>
      <c r="Y56" s="84">
        <f t="shared" si="22"/>
        <v>0</v>
      </c>
      <c r="Z56" s="126" t="str">
        <f t="shared" si="23"/>
        <v/>
      </c>
      <c r="AA56" s="122">
        <f>COUNTIF($AA$6:$AA$39,"TD")</f>
        <v>0</v>
      </c>
      <c r="AB56" s="84">
        <f t="shared" si="24"/>
        <v>0</v>
      </c>
      <c r="AC56" s="128" t="str">
        <f t="shared" si="25"/>
        <v/>
      </c>
      <c r="AD56" s="122">
        <f>COUNTIF($AD$6:$AD$39,"Td")</f>
        <v>0</v>
      </c>
      <c r="AE56" s="84">
        <f t="shared" si="26"/>
        <v>0</v>
      </c>
      <c r="AF56" s="128" t="str">
        <f t="shared" si="27"/>
        <v/>
      </c>
      <c r="AG56" s="122">
        <f>COUNTIF($AG$6:$AG$39,"Td")</f>
        <v>0</v>
      </c>
      <c r="AH56" s="84">
        <f t="shared" si="28"/>
        <v>0</v>
      </c>
      <c r="AI56" s="128" t="str">
        <f t="shared" si="29"/>
        <v/>
      </c>
      <c r="AJ56" s="122">
        <f>COUNTIF($AJ$6:$AJ$39,"Td")</f>
        <v>1</v>
      </c>
      <c r="AK56" s="84">
        <f t="shared" si="30"/>
        <v>1</v>
      </c>
      <c r="AL56" s="128" t="str">
        <f t="shared" si="31"/>
        <v/>
      </c>
      <c r="AM56" s="122">
        <f>COUNTIF($AM$6:$AM$39,"Td")</f>
        <v>1</v>
      </c>
      <c r="AN56" s="84">
        <f t="shared" si="32"/>
        <v>1</v>
      </c>
      <c r="AO56" s="128" t="str">
        <f t="shared" si="33"/>
        <v/>
      </c>
      <c r="AP56" s="122">
        <f>COUNTIF($AP$6:$AP$39,"Td")</f>
        <v>0</v>
      </c>
      <c r="AQ56" s="84">
        <f t="shared" si="34"/>
        <v>0</v>
      </c>
      <c r="AR56" s="128" t="str">
        <f t="shared" si="35"/>
        <v/>
      </c>
      <c r="AS56" s="122">
        <f>COUNTIF($AS$6:$AS$39,"Td")</f>
        <v>0</v>
      </c>
      <c r="AT56" s="84">
        <f t="shared" si="36"/>
        <v>0</v>
      </c>
      <c r="AU56" s="220" t="str">
        <f t="shared" si="37"/>
        <v/>
      </c>
      <c r="AV56" s="77" t="str">
        <f t="shared" si="44"/>
        <v/>
      </c>
      <c r="AW56" s="77" t="str">
        <f t="shared" si="44"/>
        <v/>
      </c>
      <c r="AX56" s="77" t="str">
        <f t="shared" si="44"/>
        <v/>
      </c>
      <c r="AY56" s="77" t="str">
        <f t="shared" si="44"/>
        <v/>
      </c>
      <c r="AZ56" s="77" t="str">
        <f t="shared" si="44"/>
        <v/>
      </c>
      <c r="BA56" s="77" t="str">
        <f t="shared" si="44"/>
        <v/>
      </c>
      <c r="BB56" s="77" t="str">
        <f t="shared" si="44"/>
        <v/>
      </c>
      <c r="BC56" s="77" t="str">
        <f t="shared" si="44"/>
        <v/>
      </c>
      <c r="BD56" s="77" t="str">
        <f t="shared" si="44"/>
        <v/>
      </c>
      <c r="BE56" s="77" t="str">
        <f t="shared" si="44"/>
        <v/>
      </c>
      <c r="BF56" s="77" t="str">
        <f t="shared" si="44"/>
        <v/>
      </c>
      <c r="BG56" s="77" t="str">
        <f t="shared" si="44"/>
        <v/>
      </c>
      <c r="BH56" s="77" t="str">
        <f t="shared" si="44"/>
        <v/>
      </c>
      <c r="BI56" s="77" t="str">
        <f t="shared" si="44"/>
        <v/>
      </c>
      <c r="BJ56" s="77" t="str">
        <f t="shared" si="44"/>
        <v/>
      </c>
      <c r="BK56" s="77" t="str">
        <f t="shared" ref="BK56:BY56" si="45">IF(BK16&gt;1,"S","")</f>
        <v/>
      </c>
      <c r="BL56" s="77" t="str">
        <f t="shared" si="45"/>
        <v/>
      </c>
      <c r="BM56" s="77" t="str">
        <f t="shared" si="45"/>
        <v/>
      </c>
      <c r="BN56" s="77" t="str">
        <f t="shared" si="45"/>
        <v/>
      </c>
      <c r="BO56" s="77" t="str">
        <f t="shared" si="45"/>
        <v/>
      </c>
      <c r="BP56" s="77" t="str">
        <f t="shared" si="45"/>
        <v/>
      </c>
      <c r="BQ56" s="77" t="str">
        <f t="shared" si="45"/>
        <v/>
      </c>
      <c r="BR56" s="77" t="str">
        <f t="shared" si="45"/>
        <v/>
      </c>
      <c r="BS56" s="77" t="str">
        <f t="shared" si="45"/>
        <v/>
      </c>
      <c r="BT56" s="77" t="str">
        <f t="shared" si="45"/>
        <v/>
      </c>
      <c r="BU56" s="77" t="str">
        <f t="shared" si="45"/>
        <v/>
      </c>
      <c r="BV56" s="77" t="str">
        <f t="shared" si="45"/>
        <v/>
      </c>
      <c r="BW56" s="77" t="str">
        <f t="shared" si="45"/>
        <v/>
      </c>
      <c r="BX56" s="77" t="str">
        <f t="shared" si="45"/>
        <v/>
      </c>
      <c r="BY56" s="41" t="str">
        <f t="shared" si="45"/>
        <v/>
      </c>
    </row>
    <row r="57" spans="1:77" ht="15.75">
      <c r="A57" s="41">
        <v>16</v>
      </c>
      <c r="B57" s="83" t="s">
        <v>42</v>
      </c>
      <c r="C57" s="41">
        <f>COUNTIF($C$6:$C$40,"nh")</f>
        <v>0</v>
      </c>
      <c r="D57" s="41">
        <f t="shared" si="8"/>
        <v>0</v>
      </c>
      <c r="E57" s="45" t="str">
        <f t="shared" si="9"/>
        <v/>
      </c>
      <c r="F57" s="43">
        <f>COUNTIF($F$6:$F$40,"Nh")</f>
        <v>0</v>
      </c>
      <c r="G57" s="41">
        <f t="shared" si="10"/>
        <v>0</v>
      </c>
      <c r="H57" s="45" t="str">
        <f t="shared" si="11"/>
        <v/>
      </c>
      <c r="I57" s="43">
        <f>COUNTIF($I$6:$I$40,"Nh")</f>
        <v>0</v>
      </c>
      <c r="J57" s="41">
        <f t="shared" si="12"/>
        <v>0</v>
      </c>
      <c r="K57" s="45" t="str">
        <f t="shared" si="13"/>
        <v/>
      </c>
      <c r="L57" s="122">
        <f>COUNTIF($L$6:$L$39,"Nh")</f>
        <v>1</v>
      </c>
      <c r="M57" s="84">
        <f t="shared" si="14"/>
        <v>1</v>
      </c>
      <c r="N57" s="124" t="str">
        <f t="shared" si="15"/>
        <v/>
      </c>
      <c r="O57" s="123">
        <f>COUNTIF($O$6:$O$39,"Nh")</f>
        <v>1</v>
      </c>
      <c r="P57" s="85">
        <f t="shared" si="16"/>
        <v>1</v>
      </c>
      <c r="Q57" s="127" t="str">
        <f t="shared" si="17"/>
        <v/>
      </c>
      <c r="R57" s="122">
        <f>COUNTIF($R$6:$R$40,"Nh")</f>
        <v>1</v>
      </c>
      <c r="S57" s="84">
        <f t="shared" si="18"/>
        <v>1</v>
      </c>
      <c r="T57" s="130" t="str">
        <f t="shared" si="19"/>
        <v/>
      </c>
      <c r="U57" s="129">
        <f>COUNTIF($U$6:$U$40,"Nh")</f>
        <v>1</v>
      </c>
      <c r="V57" s="87">
        <f t="shared" si="20"/>
        <v>1</v>
      </c>
      <c r="W57" s="130" t="str">
        <f t="shared" si="21"/>
        <v/>
      </c>
      <c r="X57" s="122">
        <f>COUNTIF($X$6:$X$39,"Nh")</f>
        <v>1</v>
      </c>
      <c r="Y57" s="84">
        <f t="shared" si="22"/>
        <v>1</v>
      </c>
      <c r="Z57" s="126" t="str">
        <f t="shared" si="23"/>
        <v/>
      </c>
      <c r="AA57" s="122">
        <f>COUNTIF($AA$6:$AA$39,"NH")</f>
        <v>1</v>
      </c>
      <c r="AB57" s="84">
        <f t="shared" si="24"/>
        <v>1</v>
      </c>
      <c r="AC57" s="128" t="str">
        <f t="shared" si="25"/>
        <v/>
      </c>
      <c r="AD57" s="122">
        <f>COUNTIF($AD$6:$AD$39,"nh")</f>
        <v>1</v>
      </c>
      <c r="AE57" s="84">
        <f t="shared" si="26"/>
        <v>1</v>
      </c>
      <c r="AF57" s="128" t="str">
        <f t="shared" si="27"/>
        <v/>
      </c>
      <c r="AG57" s="122">
        <f>COUNTIF($AG$6:$AG$39,"nh")</f>
        <v>1</v>
      </c>
      <c r="AH57" s="84">
        <f t="shared" si="28"/>
        <v>1</v>
      </c>
      <c r="AI57" s="128" t="str">
        <f t="shared" si="29"/>
        <v/>
      </c>
      <c r="AJ57" s="122">
        <f>COUNTIF($AJ$6:$AJ$39,"nh")</f>
        <v>0</v>
      </c>
      <c r="AK57" s="84">
        <f t="shared" si="30"/>
        <v>0</v>
      </c>
      <c r="AL57" s="128" t="str">
        <f t="shared" si="31"/>
        <v/>
      </c>
      <c r="AM57" s="122">
        <f>COUNTIF($AM$6:$AM$39,"nh")</f>
        <v>0</v>
      </c>
      <c r="AN57" s="84">
        <f t="shared" si="32"/>
        <v>0</v>
      </c>
      <c r="AO57" s="128" t="str">
        <f t="shared" si="33"/>
        <v/>
      </c>
      <c r="AP57" s="122">
        <f>COUNTIF($AP$6:$AP$39,"nh")</f>
        <v>0</v>
      </c>
      <c r="AQ57" s="84">
        <f t="shared" si="34"/>
        <v>0</v>
      </c>
      <c r="AR57" s="128" t="str">
        <f t="shared" si="35"/>
        <v/>
      </c>
      <c r="AS57" s="122">
        <f>COUNTIF($AS$6:$AS$39,"nh")</f>
        <v>0</v>
      </c>
      <c r="AT57" s="84">
        <f t="shared" si="36"/>
        <v>0</v>
      </c>
      <c r="AU57" s="220" t="str">
        <f t="shared" si="37"/>
        <v/>
      </c>
      <c r="AV57" s="77" t="str">
        <f t="shared" ref="AV57:BY57" si="46">IF(AV18&gt;1,"S","")</f>
        <v/>
      </c>
      <c r="AW57" s="77" t="str">
        <f t="shared" si="46"/>
        <v/>
      </c>
      <c r="AX57" s="77" t="str">
        <f t="shared" si="46"/>
        <v/>
      </c>
      <c r="AY57" s="77" t="str">
        <f t="shared" si="46"/>
        <v/>
      </c>
      <c r="AZ57" s="77" t="str">
        <f t="shared" si="46"/>
        <v/>
      </c>
      <c r="BA57" s="77" t="str">
        <f t="shared" si="46"/>
        <v/>
      </c>
      <c r="BB57" s="77" t="str">
        <f t="shared" si="46"/>
        <v/>
      </c>
      <c r="BC57" s="77" t="str">
        <f t="shared" si="46"/>
        <v/>
      </c>
      <c r="BD57" s="77" t="str">
        <f t="shared" si="46"/>
        <v/>
      </c>
      <c r="BE57" s="77" t="str">
        <f t="shared" si="46"/>
        <v/>
      </c>
      <c r="BF57" s="77" t="str">
        <f t="shared" si="46"/>
        <v/>
      </c>
      <c r="BG57" s="77" t="str">
        <f t="shared" si="46"/>
        <v/>
      </c>
      <c r="BH57" s="77" t="str">
        <f t="shared" si="46"/>
        <v/>
      </c>
      <c r="BI57" s="77" t="str">
        <f t="shared" si="46"/>
        <v/>
      </c>
      <c r="BJ57" s="77" t="str">
        <f t="shared" si="46"/>
        <v/>
      </c>
      <c r="BK57" s="77" t="str">
        <f t="shared" si="46"/>
        <v/>
      </c>
      <c r="BL57" s="77" t="str">
        <f t="shared" si="46"/>
        <v/>
      </c>
      <c r="BM57" s="77" t="str">
        <f t="shared" si="46"/>
        <v/>
      </c>
      <c r="BN57" s="77" t="str">
        <f t="shared" si="46"/>
        <v/>
      </c>
      <c r="BO57" s="77" t="str">
        <f t="shared" si="46"/>
        <v/>
      </c>
      <c r="BP57" s="77" t="str">
        <f t="shared" si="46"/>
        <v/>
      </c>
      <c r="BQ57" s="77" t="str">
        <f t="shared" si="46"/>
        <v/>
      </c>
      <c r="BR57" s="77" t="str">
        <f t="shared" si="46"/>
        <v/>
      </c>
      <c r="BS57" s="77" t="str">
        <f t="shared" si="46"/>
        <v/>
      </c>
      <c r="BT57" s="77" t="str">
        <f t="shared" si="46"/>
        <v/>
      </c>
      <c r="BU57" s="77" t="str">
        <f t="shared" si="46"/>
        <v/>
      </c>
      <c r="BV57" s="77" t="str">
        <f t="shared" si="46"/>
        <v/>
      </c>
      <c r="BW57" s="77" t="str">
        <f t="shared" si="46"/>
        <v/>
      </c>
      <c r="BX57" s="77" t="str">
        <f t="shared" si="46"/>
        <v/>
      </c>
      <c r="BY57" s="41" t="str">
        <f t="shared" si="46"/>
        <v/>
      </c>
    </row>
    <row r="58" spans="1:77" ht="15.75">
      <c r="A58" s="41">
        <v>17</v>
      </c>
      <c r="B58" s="83" t="s">
        <v>43</v>
      </c>
      <c r="C58" s="41">
        <f>COUNTIF($C$6:$C$40,"mt")</f>
        <v>1</v>
      </c>
      <c r="D58" s="41">
        <f t="shared" si="8"/>
        <v>1</v>
      </c>
      <c r="E58" s="45" t="str">
        <f t="shared" si="9"/>
        <v/>
      </c>
      <c r="F58" s="43">
        <f>COUNTIF($F$6:$F$40,"MT")</f>
        <v>1</v>
      </c>
      <c r="G58" s="41">
        <f t="shared" si="10"/>
        <v>1</v>
      </c>
      <c r="H58" s="45" t="str">
        <f t="shared" si="11"/>
        <v/>
      </c>
      <c r="I58" s="43">
        <f>COUNTIF($I$6:$I$40,"Mt")</f>
        <v>1</v>
      </c>
      <c r="J58" s="41">
        <f t="shared" si="12"/>
        <v>1</v>
      </c>
      <c r="K58" s="45" t="str">
        <f t="shared" si="13"/>
        <v/>
      </c>
      <c r="L58" s="122">
        <f>COUNTIF($L$6:$L$39,"MT")</f>
        <v>1</v>
      </c>
      <c r="M58" s="84">
        <f t="shared" si="14"/>
        <v>1</v>
      </c>
      <c r="N58" s="124" t="str">
        <f t="shared" si="15"/>
        <v/>
      </c>
      <c r="O58" s="123">
        <f>COUNTIF($O$6:$O$39,"Nh")</f>
        <v>1</v>
      </c>
      <c r="P58" s="85">
        <f t="shared" si="16"/>
        <v>1</v>
      </c>
      <c r="Q58" s="127" t="str">
        <f t="shared" si="17"/>
        <v/>
      </c>
      <c r="R58" s="122">
        <f>COUNTIF($R$6:$R$40,"MT")</f>
        <v>1</v>
      </c>
      <c r="S58" s="84">
        <f t="shared" si="18"/>
        <v>1</v>
      </c>
      <c r="T58" s="130" t="str">
        <f t="shared" si="19"/>
        <v/>
      </c>
      <c r="U58" s="129">
        <f>COUNTIF($U$6:$U$40,"Mt")</f>
        <v>1</v>
      </c>
      <c r="V58" s="87">
        <f t="shared" si="20"/>
        <v>1</v>
      </c>
      <c r="W58" s="130" t="str">
        <f t="shared" si="21"/>
        <v/>
      </c>
      <c r="X58" s="122">
        <f>COUNTIF($X$6:$X$39,"MT")</f>
        <v>0</v>
      </c>
      <c r="Y58" s="84">
        <f t="shared" si="22"/>
        <v>0</v>
      </c>
      <c r="Z58" s="126" t="str">
        <f t="shared" si="23"/>
        <v/>
      </c>
      <c r="AA58" s="122">
        <f>COUNTIF($AA$6:$AA$39,"MT")</f>
        <v>0</v>
      </c>
      <c r="AB58" s="84">
        <f t="shared" si="24"/>
        <v>0</v>
      </c>
      <c r="AC58" s="128" t="str">
        <f>IF(AA58&lt;&gt;AB58,"S","")</f>
        <v/>
      </c>
      <c r="AD58" s="122">
        <f>COUNTIF($AD$6:$AD$39,"mT")</f>
        <v>0</v>
      </c>
      <c r="AE58" s="84">
        <f t="shared" si="26"/>
        <v>0</v>
      </c>
      <c r="AF58" s="128" t="str">
        <f t="shared" si="27"/>
        <v/>
      </c>
      <c r="AG58" s="122">
        <f>COUNTIF($AG$6:$AG$39,"mt")</f>
        <v>0</v>
      </c>
      <c r="AH58" s="84">
        <f t="shared" si="28"/>
        <v>0</v>
      </c>
      <c r="AI58" s="128" t="str">
        <f t="shared" si="29"/>
        <v/>
      </c>
      <c r="AJ58" s="122">
        <f>COUNTIF($AJ$6:$AJ$39,"mT")</f>
        <v>1</v>
      </c>
      <c r="AK58" s="84">
        <f t="shared" si="30"/>
        <v>1</v>
      </c>
      <c r="AL58" s="128" t="str">
        <f t="shared" si="31"/>
        <v/>
      </c>
      <c r="AM58" s="122">
        <f>COUNTIF($AM$6:$AM$39,"mT")</f>
        <v>1</v>
      </c>
      <c r="AN58" s="84">
        <f t="shared" si="32"/>
        <v>1</v>
      </c>
      <c r="AO58" s="128" t="str">
        <f t="shared" si="33"/>
        <v/>
      </c>
      <c r="AP58" s="122">
        <f>COUNTIF($AP$6:$AP$39,"mT")</f>
        <v>0</v>
      </c>
      <c r="AQ58" s="84">
        <f t="shared" si="34"/>
        <v>0</v>
      </c>
      <c r="AR58" s="128" t="str">
        <f t="shared" si="35"/>
        <v/>
      </c>
      <c r="AS58" s="122">
        <f>COUNTIF($AS$6:$AS$39,"mT")</f>
        <v>0</v>
      </c>
      <c r="AT58" s="84">
        <f t="shared" si="36"/>
        <v>0</v>
      </c>
      <c r="AU58" s="220" t="str">
        <f t="shared" si="37"/>
        <v/>
      </c>
      <c r="AV58" s="77" t="str">
        <f t="shared" ref="AV58:BY58" si="47">IF(AV19&gt;1,"S","")</f>
        <v/>
      </c>
      <c r="AW58" s="77" t="str">
        <f t="shared" si="47"/>
        <v/>
      </c>
      <c r="AX58" s="77" t="str">
        <f t="shared" si="47"/>
        <v/>
      </c>
      <c r="AY58" s="77" t="str">
        <f t="shared" si="47"/>
        <v/>
      </c>
      <c r="AZ58" s="77" t="str">
        <f t="shared" si="47"/>
        <v/>
      </c>
      <c r="BA58" s="77" t="str">
        <f t="shared" si="47"/>
        <v/>
      </c>
      <c r="BB58" s="77" t="str">
        <f t="shared" si="47"/>
        <v/>
      </c>
      <c r="BC58" s="77" t="str">
        <f t="shared" si="47"/>
        <v/>
      </c>
      <c r="BD58" s="77" t="str">
        <f t="shared" si="47"/>
        <v/>
      </c>
      <c r="BE58" s="77" t="str">
        <f t="shared" si="47"/>
        <v/>
      </c>
      <c r="BF58" s="77" t="str">
        <f t="shared" si="47"/>
        <v/>
      </c>
      <c r="BG58" s="77" t="str">
        <f t="shared" si="47"/>
        <v/>
      </c>
      <c r="BH58" s="77" t="str">
        <f t="shared" si="47"/>
        <v/>
      </c>
      <c r="BI58" s="77" t="str">
        <f t="shared" si="47"/>
        <v/>
      </c>
      <c r="BJ58" s="77" t="str">
        <f t="shared" si="47"/>
        <v/>
      </c>
      <c r="BK58" s="77" t="str">
        <f t="shared" si="47"/>
        <v/>
      </c>
      <c r="BL58" s="77" t="str">
        <f t="shared" si="47"/>
        <v/>
      </c>
      <c r="BM58" s="77" t="str">
        <f t="shared" si="47"/>
        <v/>
      </c>
      <c r="BN58" s="77" t="str">
        <f t="shared" si="47"/>
        <v/>
      </c>
      <c r="BO58" s="77" t="str">
        <f t="shared" si="47"/>
        <v/>
      </c>
      <c r="BP58" s="77" t="str">
        <f t="shared" si="47"/>
        <v/>
      </c>
      <c r="BQ58" s="77" t="str">
        <f t="shared" si="47"/>
        <v/>
      </c>
      <c r="BR58" s="77" t="str">
        <f t="shared" si="47"/>
        <v/>
      </c>
      <c r="BS58" s="77" t="str">
        <f t="shared" si="47"/>
        <v/>
      </c>
      <c r="BT58" s="77" t="str">
        <f t="shared" si="47"/>
        <v/>
      </c>
      <c r="BU58" s="77" t="str">
        <f t="shared" si="47"/>
        <v/>
      </c>
      <c r="BV58" s="77" t="str">
        <f t="shared" si="47"/>
        <v/>
      </c>
      <c r="BW58" s="77" t="str">
        <f t="shared" si="47"/>
        <v/>
      </c>
      <c r="BX58" s="77" t="str">
        <f t="shared" si="47"/>
        <v/>
      </c>
      <c r="BY58" s="41" t="str">
        <f t="shared" si="47"/>
        <v/>
      </c>
    </row>
    <row r="59" spans="1:77" ht="15.75">
      <c r="A59" s="41">
        <v>18</v>
      </c>
      <c r="B59" s="83" t="s">
        <v>126</v>
      </c>
      <c r="C59" s="41">
        <f>COUNTIF($C$6:$C$40,"cc")</f>
        <v>1</v>
      </c>
      <c r="D59" s="41">
        <f t="shared" si="8"/>
        <v>1</v>
      </c>
      <c r="E59" s="45" t="str">
        <f t="shared" si="9"/>
        <v/>
      </c>
      <c r="F59" s="43">
        <f>COUNTIF($F$6:$F$40,"cc")</f>
        <v>1</v>
      </c>
      <c r="G59" s="41">
        <f t="shared" si="10"/>
        <v>1</v>
      </c>
      <c r="H59" s="45" t="str">
        <f t="shared" si="11"/>
        <v/>
      </c>
      <c r="I59" s="43">
        <f>COUNTIF($I$6:$I$40,"cc")</f>
        <v>1</v>
      </c>
      <c r="J59" s="41">
        <f t="shared" si="12"/>
        <v>1</v>
      </c>
      <c r="K59" s="45" t="str">
        <f t="shared" si="13"/>
        <v/>
      </c>
      <c r="L59" s="122">
        <f>COUNTIF($L$6:$L$39,"cc")</f>
        <v>1</v>
      </c>
      <c r="M59" s="84">
        <f t="shared" si="14"/>
        <v>1</v>
      </c>
      <c r="N59" s="124" t="str">
        <f t="shared" si="15"/>
        <v/>
      </c>
      <c r="O59" s="123">
        <f>COUNTIF($O$6:$O$39,"cc")</f>
        <v>1</v>
      </c>
      <c r="P59" s="85">
        <f t="shared" si="16"/>
        <v>1</v>
      </c>
      <c r="Q59" s="127" t="str">
        <f t="shared" si="17"/>
        <v/>
      </c>
      <c r="R59" s="122">
        <f>COUNTIF($R$6:$R$40,"cc")</f>
        <v>1</v>
      </c>
      <c r="S59" s="84">
        <f t="shared" si="18"/>
        <v>1</v>
      </c>
      <c r="T59" s="130" t="str">
        <f t="shared" si="19"/>
        <v/>
      </c>
      <c r="U59" s="129">
        <f>COUNTIF($U$6:$U$40,"cc")</f>
        <v>1</v>
      </c>
      <c r="V59" s="87">
        <f t="shared" si="20"/>
        <v>1</v>
      </c>
      <c r="W59" s="130" t="str">
        <f t="shared" si="21"/>
        <v/>
      </c>
      <c r="X59" s="122">
        <f>COUNTIF($X$6:$X$39,"cc")</f>
        <v>1</v>
      </c>
      <c r="Y59" s="84">
        <f t="shared" si="22"/>
        <v>1</v>
      </c>
      <c r="Z59" s="126" t="str">
        <f t="shared" si="23"/>
        <v/>
      </c>
      <c r="AA59" s="122">
        <f>COUNTIF($AA$6:$AA$39,"cc")</f>
        <v>1</v>
      </c>
      <c r="AB59" s="84">
        <f t="shared" si="24"/>
        <v>1</v>
      </c>
      <c r="AC59" s="128" t="str">
        <f t="shared" si="25"/>
        <v/>
      </c>
      <c r="AD59" s="122">
        <f>COUNTIF($AD$6:$AD$39,"cc")</f>
        <v>1</v>
      </c>
      <c r="AE59" s="84">
        <f t="shared" si="26"/>
        <v>1</v>
      </c>
      <c r="AF59" s="128" t="str">
        <f t="shared" si="27"/>
        <v/>
      </c>
      <c r="AG59" s="122">
        <f>COUNTIF($AG$6:$AG$39,"cc")</f>
        <v>1</v>
      </c>
      <c r="AH59" s="84">
        <f t="shared" si="28"/>
        <v>1</v>
      </c>
      <c r="AI59" s="128" t="str">
        <f t="shared" si="29"/>
        <v/>
      </c>
      <c r="AJ59" s="122">
        <f>COUNTIF($AJ$6:$AJ$39,"cc")</f>
        <v>1</v>
      </c>
      <c r="AK59" s="84">
        <f t="shared" si="30"/>
        <v>1</v>
      </c>
      <c r="AL59" s="128" t="str">
        <f t="shared" si="31"/>
        <v/>
      </c>
      <c r="AM59" s="122">
        <f>COUNTIF($AM$6:$AM$39,"cc")</f>
        <v>1</v>
      </c>
      <c r="AN59" s="84">
        <f t="shared" si="32"/>
        <v>1</v>
      </c>
      <c r="AO59" s="128" t="str">
        <f t="shared" si="33"/>
        <v/>
      </c>
      <c r="AP59" s="122">
        <f>COUNTIF($AP$6:$AP$39,"cc")</f>
        <v>1</v>
      </c>
      <c r="AQ59" s="84">
        <f t="shared" si="34"/>
        <v>1</v>
      </c>
      <c r="AR59" s="128" t="str">
        <f t="shared" si="35"/>
        <v/>
      </c>
      <c r="AS59" s="122">
        <f>COUNTIF($AS$6:$AS$39,"cc")</f>
        <v>1</v>
      </c>
      <c r="AT59" s="84">
        <f t="shared" si="36"/>
        <v>1</v>
      </c>
      <c r="AU59" s="220" t="str">
        <f t="shared" si="37"/>
        <v/>
      </c>
      <c r="AV59" s="77" t="str">
        <f t="shared" ref="AV59:BY59" si="48">IF(AV20&gt;1,"S","")</f>
        <v/>
      </c>
      <c r="AW59" s="77" t="str">
        <f t="shared" si="48"/>
        <v/>
      </c>
      <c r="AX59" s="77" t="str">
        <f t="shared" si="48"/>
        <v/>
      </c>
      <c r="AY59" s="77" t="str">
        <f t="shared" si="48"/>
        <v/>
      </c>
      <c r="AZ59" s="77" t="str">
        <f t="shared" si="48"/>
        <v/>
      </c>
      <c r="BA59" s="77" t="str">
        <f t="shared" si="48"/>
        <v/>
      </c>
      <c r="BB59" s="77" t="str">
        <f t="shared" si="48"/>
        <v/>
      </c>
      <c r="BC59" s="77" t="str">
        <f t="shared" si="48"/>
        <v/>
      </c>
      <c r="BD59" s="77" t="str">
        <f t="shared" si="48"/>
        <v/>
      </c>
      <c r="BE59" s="77" t="str">
        <f t="shared" si="48"/>
        <v/>
      </c>
      <c r="BF59" s="77" t="str">
        <f t="shared" si="48"/>
        <v/>
      </c>
      <c r="BG59" s="77" t="str">
        <f t="shared" si="48"/>
        <v/>
      </c>
      <c r="BH59" s="77" t="str">
        <f t="shared" si="48"/>
        <v/>
      </c>
      <c r="BI59" s="77" t="str">
        <f t="shared" si="48"/>
        <v/>
      </c>
      <c r="BJ59" s="77" t="str">
        <f t="shared" si="48"/>
        <v/>
      </c>
      <c r="BK59" s="77" t="str">
        <f t="shared" si="48"/>
        <v/>
      </c>
      <c r="BL59" s="77" t="str">
        <f t="shared" si="48"/>
        <v/>
      </c>
      <c r="BM59" s="77" t="str">
        <f t="shared" si="48"/>
        <v/>
      </c>
      <c r="BN59" s="77" t="str">
        <f t="shared" si="48"/>
        <v/>
      </c>
      <c r="BO59" s="77" t="str">
        <f t="shared" si="48"/>
        <v/>
      </c>
      <c r="BP59" s="77" t="str">
        <f t="shared" si="48"/>
        <v/>
      </c>
      <c r="BQ59" s="77" t="str">
        <f t="shared" si="48"/>
        <v/>
      </c>
      <c r="BR59" s="77" t="str">
        <f t="shared" si="48"/>
        <v/>
      </c>
      <c r="BS59" s="77" t="str">
        <f t="shared" si="48"/>
        <v/>
      </c>
      <c r="BT59" s="77" t="str">
        <f t="shared" si="48"/>
        <v/>
      </c>
      <c r="BU59" s="77" t="str">
        <f t="shared" si="48"/>
        <v/>
      </c>
      <c r="BV59" s="77" t="str">
        <f t="shared" si="48"/>
        <v/>
      </c>
      <c r="BW59" s="77" t="str">
        <f t="shared" si="48"/>
        <v/>
      </c>
      <c r="BX59" s="77" t="str">
        <f t="shared" si="48"/>
        <v/>
      </c>
      <c r="BY59" s="41" t="str">
        <f t="shared" si="48"/>
        <v/>
      </c>
    </row>
    <row r="60" spans="1:77" ht="15.75">
      <c r="A60" s="41">
        <v>19</v>
      </c>
      <c r="B60" s="83" t="s">
        <v>116</v>
      </c>
      <c r="C60" s="41">
        <f>COUNTIF($C$6:$C$40,"shl")</f>
        <v>1</v>
      </c>
      <c r="D60" s="41">
        <f t="shared" si="8"/>
        <v>1</v>
      </c>
      <c r="E60" s="45" t="str">
        <f t="shared" si="9"/>
        <v/>
      </c>
      <c r="F60" s="43">
        <f>COUNTIF($F$6:$F$40,"SHL")</f>
        <v>1</v>
      </c>
      <c r="G60" s="41">
        <f t="shared" si="10"/>
        <v>1</v>
      </c>
      <c r="H60" s="45" t="str">
        <f t="shared" si="11"/>
        <v/>
      </c>
      <c r="I60" s="43">
        <f>COUNTIF($I$6:$I$40,"shl")</f>
        <v>1</v>
      </c>
      <c r="J60" s="41">
        <f t="shared" si="12"/>
        <v>1</v>
      </c>
      <c r="K60" s="45" t="str">
        <f t="shared" si="13"/>
        <v/>
      </c>
      <c r="L60" s="122">
        <f>COUNTIF($L$6:$L$39,"shl")</f>
        <v>1</v>
      </c>
      <c r="M60" s="84">
        <f t="shared" si="14"/>
        <v>1</v>
      </c>
      <c r="N60" s="124" t="str">
        <f t="shared" si="15"/>
        <v/>
      </c>
      <c r="O60" s="123">
        <f>COUNTIF($O$6:$O$39,"shl")</f>
        <v>1</v>
      </c>
      <c r="P60" s="85">
        <f t="shared" si="16"/>
        <v>1</v>
      </c>
      <c r="Q60" s="127" t="str">
        <f t="shared" si="17"/>
        <v/>
      </c>
      <c r="R60" s="122">
        <f>COUNTIF($R$6:$R$40,"shl")</f>
        <v>1</v>
      </c>
      <c r="S60" s="84">
        <f t="shared" si="18"/>
        <v>1</v>
      </c>
      <c r="T60" s="130" t="str">
        <f t="shared" si="19"/>
        <v/>
      </c>
      <c r="U60" s="129">
        <f>COUNTIF($U$6:$U$40,"shl")</f>
        <v>1</v>
      </c>
      <c r="V60" s="87">
        <f t="shared" si="20"/>
        <v>1</v>
      </c>
      <c r="W60" s="130" t="str">
        <f t="shared" si="21"/>
        <v/>
      </c>
      <c r="X60" s="122">
        <f>COUNTIF($X$6:$X$39,"shl")</f>
        <v>1</v>
      </c>
      <c r="Y60" s="84">
        <f t="shared" si="22"/>
        <v>1</v>
      </c>
      <c r="Z60" s="126" t="str">
        <f t="shared" si="23"/>
        <v/>
      </c>
      <c r="AA60" s="122">
        <f>COUNTIF($AA$6:$AA$39,"shl")</f>
        <v>1</v>
      </c>
      <c r="AB60" s="84">
        <f t="shared" si="24"/>
        <v>1</v>
      </c>
      <c r="AC60" s="128" t="str">
        <f t="shared" si="25"/>
        <v/>
      </c>
      <c r="AD60" s="122">
        <f>COUNTIF($AD$6:$AD$39,"shl")</f>
        <v>1</v>
      </c>
      <c r="AE60" s="84">
        <f t="shared" si="26"/>
        <v>1</v>
      </c>
      <c r="AF60" s="128" t="str">
        <f t="shared" si="27"/>
        <v/>
      </c>
      <c r="AG60" s="122">
        <f>COUNTIF($AG$6:$AG$39,"shl")</f>
        <v>1</v>
      </c>
      <c r="AH60" s="84">
        <f t="shared" si="28"/>
        <v>1</v>
      </c>
      <c r="AI60" s="128" t="str">
        <f t="shared" si="29"/>
        <v/>
      </c>
      <c r="AJ60" s="122">
        <f>COUNTIF($AJ$6:$AJ$39,"shl")</f>
        <v>1</v>
      </c>
      <c r="AK60" s="84">
        <f t="shared" si="30"/>
        <v>1</v>
      </c>
      <c r="AL60" s="128" t="str">
        <f t="shared" si="31"/>
        <v/>
      </c>
      <c r="AM60" s="122">
        <f>COUNTIF($AM$6:$AM$39,"shl")</f>
        <v>1</v>
      </c>
      <c r="AN60" s="84">
        <f t="shared" si="32"/>
        <v>1</v>
      </c>
      <c r="AO60" s="128" t="str">
        <f t="shared" si="33"/>
        <v/>
      </c>
      <c r="AP60" s="122">
        <f>COUNTIF($AP$6:$AP$39,"shl")</f>
        <v>1</v>
      </c>
      <c r="AQ60" s="84">
        <f t="shared" si="34"/>
        <v>1</v>
      </c>
      <c r="AR60" s="128" t="str">
        <f t="shared" si="35"/>
        <v/>
      </c>
      <c r="AS60" s="122">
        <f>COUNTIF($AS$6:$AS$39,"shl")</f>
        <v>1</v>
      </c>
      <c r="AT60" s="84">
        <f t="shared" si="36"/>
        <v>1</v>
      </c>
      <c r="AU60" s="220" t="str">
        <f t="shared" si="37"/>
        <v/>
      </c>
      <c r="AV60" s="77" t="str">
        <f t="shared" ref="AV60:BY60" si="49">IF(AV21&gt;1,"S","")</f>
        <v/>
      </c>
      <c r="AW60" s="77" t="str">
        <f t="shared" si="49"/>
        <v/>
      </c>
      <c r="AX60" s="77" t="str">
        <f t="shared" si="49"/>
        <v/>
      </c>
      <c r="AY60" s="77" t="str">
        <f t="shared" si="49"/>
        <v/>
      </c>
      <c r="AZ60" s="77" t="str">
        <f t="shared" si="49"/>
        <v/>
      </c>
      <c r="BA60" s="77" t="str">
        <f t="shared" si="49"/>
        <v/>
      </c>
      <c r="BB60" s="77" t="str">
        <f t="shared" si="49"/>
        <v/>
      </c>
      <c r="BC60" s="77" t="str">
        <f t="shared" si="49"/>
        <v/>
      </c>
      <c r="BD60" s="77" t="str">
        <f t="shared" si="49"/>
        <v/>
      </c>
      <c r="BE60" s="77" t="str">
        <f t="shared" si="49"/>
        <v/>
      </c>
      <c r="BF60" s="77" t="str">
        <f t="shared" si="49"/>
        <v/>
      </c>
      <c r="BG60" s="77" t="str">
        <f t="shared" si="49"/>
        <v/>
      </c>
      <c r="BH60" s="77" t="str">
        <f t="shared" si="49"/>
        <v/>
      </c>
      <c r="BI60" s="77" t="str">
        <f t="shared" si="49"/>
        <v/>
      </c>
      <c r="BJ60" s="77" t="str">
        <f t="shared" si="49"/>
        <v/>
      </c>
      <c r="BK60" s="77" t="str">
        <f t="shared" si="49"/>
        <v/>
      </c>
      <c r="BL60" s="77" t="str">
        <f t="shared" si="49"/>
        <v/>
      </c>
      <c r="BM60" s="77" t="str">
        <f t="shared" si="49"/>
        <v/>
      </c>
      <c r="BN60" s="77" t="str">
        <f t="shared" si="49"/>
        <v/>
      </c>
      <c r="BO60" s="77" t="str">
        <f t="shared" si="49"/>
        <v/>
      </c>
      <c r="BP60" s="77" t="str">
        <f t="shared" si="49"/>
        <v/>
      </c>
      <c r="BQ60" s="77" t="str">
        <f t="shared" si="49"/>
        <v/>
      </c>
      <c r="BR60" s="77" t="str">
        <f t="shared" si="49"/>
        <v/>
      </c>
      <c r="BS60" s="77" t="str">
        <f t="shared" si="49"/>
        <v/>
      </c>
      <c r="BT60" s="77" t="str">
        <f t="shared" si="49"/>
        <v/>
      </c>
      <c r="BU60" s="77" t="str">
        <f t="shared" si="49"/>
        <v/>
      </c>
      <c r="BV60" s="77" t="str">
        <f t="shared" si="49"/>
        <v/>
      </c>
      <c r="BW60" s="77" t="str">
        <f t="shared" si="49"/>
        <v/>
      </c>
      <c r="BX60" s="77" t="str">
        <f t="shared" si="49"/>
        <v/>
      </c>
      <c r="BY60" s="41" t="str">
        <f t="shared" si="49"/>
        <v/>
      </c>
    </row>
    <row r="61" spans="1:77" ht="15.75">
      <c r="A61" s="41">
        <v>20</v>
      </c>
      <c r="B61" s="83" t="s">
        <v>117</v>
      </c>
      <c r="C61" s="41"/>
      <c r="D61" s="41"/>
      <c r="E61" s="45"/>
      <c r="F61" s="43"/>
      <c r="G61" s="41"/>
      <c r="H61" s="45"/>
      <c r="I61" s="43"/>
      <c r="J61" s="41"/>
      <c r="K61" s="45"/>
      <c r="L61" s="122"/>
      <c r="M61" s="84"/>
      <c r="N61" s="124"/>
      <c r="O61" s="123"/>
      <c r="P61" s="85"/>
      <c r="Q61" s="127"/>
      <c r="R61" s="122"/>
      <c r="S61" s="84"/>
      <c r="T61" s="130"/>
      <c r="U61" s="129"/>
      <c r="V61" s="87"/>
      <c r="W61" s="130"/>
      <c r="X61" s="122">
        <f>COUNTIF($X$6:$X$39,"A(nn)")</f>
        <v>0</v>
      </c>
      <c r="Y61" s="84">
        <f t="shared" si="22"/>
        <v>0</v>
      </c>
      <c r="Z61" s="126" t="str">
        <f t="shared" si="23"/>
        <v/>
      </c>
      <c r="AA61" s="122">
        <f>COUNTIF($AA$6:$AA$39,"A(nn)")</f>
        <v>0</v>
      </c>
      <c r="AB61" s="84">
        <f t="shared" si="24"/>
        <v>0</v>
      </c>
      <c r="AC61" s="128" t="str">
        <f t="shared" si="25"/>
        <v/>
      </c>
      <c r="AD61" s="122">
        <f>COUNTIF($AD$6:$AD$39,"A(nn)")</f>
        <v>0</v>
      </c>
      <c r="AE61" s="84">
        <f t="shared" si="26"/>
        <v>0</v>
      </c>
      <c r="AF61" s="128" t="str">
        <f t="shared" si="27"/>
        <v/>
      </c>
      <c r="AG61" s="122">
        <f>COUNTIF($AG$6:$AG$39,"A(nn)")</f>
        <v>0</v>
      </c>
      <c r="AH61" s="84">
        <f t="shared" si="28"/>
        <v>0</v>
      </c>
      <c r="AI61" s="128" t="str">
        <f t="shared" si="29"/>
        <v/>
      </c>
      <c r="AJ61" s="122">
        <f>COUNTIF($AJ$6:$AJ$39,"A(nn)")</f>
        <v>1</v>
      </c>
      <c r="AK61" s="84">
        <f t="shared" si="30"/>
        <v>1</v>
      </c>
      <c r="AL61" s="128" t="str">
        <f t="shared" si="31"/>
        <v/>
      </c>
      <c r="AM61" s="122">
        <f>COUNTIF($AM$6:$AM$39,"A(nn)")</f>
        <v>1</v>
      </c>
      <c r="AN61" s="84">
        <f t="shared" si="32"/>
        <v>1</v>
      </c>
      <c r="AO61" s="128" t="str">
        <f t="shared" si="33"/>
        <v/>
      </c>
      <c r="AP61" s="122">
        <f>COUNTIF($AP$6:$AP$39,"A(nn)")</f>
        <v>1</v>
      </c>
      <c r="AQ61" s="84">
        <f t="shared" si="34"/>
        <v>1</v>
      </c>
      <c r="AR61" s="128" t="str">
        <f t="shared" si="35"/>
        <v/>
      </c>
      <c r="AS61" s="122">
        <f>COUNTIF($AS$6:$AS$39,"A(nn)")</f>
        <v>1</v>
      </c>
      <c r="AT61" s="84">
        <f t="shared" si="36"/>
        <v>1</v>
      </c>
      <c r="AU61" s="220" t="str">
        <f t="shared" si="37"/>
        <v/>
      </c>
      <c r="AV61" s="77" t="str">
        <f t="shared" ref="AV61:BY61" si="50">IF(AV22&gt;1,"S","")</f>
        <v/>
      </c>
      <c r="AW61" s="77" t="str">
        <f t="shared" si="50"/>
        <v/>
      </c>
      <c r="AX61" s="77" t="str">
        <f t="shared" si="50"/>
        <v/>
      </c>
      <c r="AY61" s="77" t="str">
        <f t="shared" si="50"/>
        <v/>
      </c>
      <c r="AZ61" s="77" t="str">
        <f t="shared" si="50"/>
        <v/>
      </c>
      <c r="BA61" s="77" t="str">
        <f t="shared" si="50"/>
        <v/>
      </c>
      <c r="BB61" s="77" t="str">
        <f t="shared" si="50"/>
        <v/>
      </c>
      <c r="BC61" s="77" t="str">
        <f t="shared" si="50"/>
        <v/>
      </c>
      <c r="BD61" s="77" t="str">
        <f t="shared" si="50"/>
        <v/>
      </c>
      <c r="BE61" s="77" t="str">
        <f t="shared" si="50"/>
        <v/>
      </c>
      <c r="BF61" s="77" t="str">
        <f t="shared" si="50"/>
        <v/>
      </c>
      <c r="BG61" s="77" t="str">
        <f t="shared" si="50"/>
        <v/>
      </c>
      <c r="BH61" s="77" t="str">
        <f t="shared" si="50"/>
        <v/>
      </c>
      <c r="BI61" s="77" t="str">
        <f t="shared" si="50"/>
        <v/>
      </c>
      <c r="BJ61" s="77" t="str">
        <f t="shared" si="50"/>
        <v/>
      </c>
      <c r="BK61" s="77" t="str">
        <f t="shared" si="50"/>
        <v/>
      </c>
      <c r="BL61" s="77" t="str">
        <f t="shared" si="50"/>
        <v/>
      </c>
      <c r="BM61" s="77" t="str">
        <f t="shared" si="50"/>
        <v/>
      </c>
      <c r="BN61" s="77" t="str">
        <f t="shared" si="50"/>
        <v/>
      </c>
      <c r="BO61" s="77" t="str">
        <f t="shared" si="50"/>
        <v/>
      </c>
      <c r="BP61" s="77" t="str">
        <f t="shared" si="50"/>
        <v/>
      </c>
      <c r="BQ61" s="77" t="str">
        <f t="shared" si="50"/>
        <v/>
      </c>
      <c r="BR61" s="77" t="str">
        <f t="shared" si="50"/>
        <v/>
      </c>
      <c r="BS61" s="77" t="str">
        <f t="shared" si="50"/>
        <v/>
      </c>
      <c r="BT61" s="77" t="str">
        <f t="shared" si="50"/>
        <v/>
      </c>
      <c r="BU61" s="77" t="str">
        <f t="shared" si="50"/>
        <v/>
      </c>
      <c r="BV61" s="77" t="str">
        <f t="shared" si="50"/>
        <v/>
      </c>
      <c r="BW61" s="77" t="str">
        <f t="shared" si="50"/>
        <v/>
      </c>
      <c r="BX61" s="77" t="str">
        <f t="shared" si="50"/>
        <v/>
      </c>
      <c r="BY61" s="41" t="str">
        <f t="shared" si="50"/>
        <v/>
      </c>
    </row>
    <row r="62" spans="1:77" ht="15.75">
      <c r="A62" s="41">
        <v>21</v>
      </c>
      <c r="B62" s="83" t="s">
        <v>165</v>
      </c>
      <c r="C62" s="41"/>
      <c r="D62" s="41"/>
      <c r="E62" s="45"/>
      <c r="F62" s="43"/>
      <c r="G62" s="41"/>
      <c r="H62" s="45"/>
      <c r="I62" s="43"/>
      <c r="J62" s="41"/>
      <c r="K62" s="45"/>
      <c r="L62" s="122"/>
      <c r="M62" s="84"/>
      <c r="N62" s="124"/>
      <c r="O62" s="123"/>
      <c r="P62" s="85"/>
      <c r="Q62" s="127"/>
      <c r="R62" s="122"/>
      <c r="S62" s="84"/>
      <c r="T62" s="130"/>
      <c r="U62" s="129"/>
      <c r="V62" s="87"/>
      <c r="W62" s="130"/>
      <c r="X62" s="122"/>
      <c r="Y62" s="84"/>
      <c r="Z62" s="126"/>
      <c r="AA62" s="122"/>
      <c r="AB62" s="84"/>
      <c r="AC62" s="128"/>
      <c r="AD62" s="122"/>
      <c r="AE62" s="84"/>
      <c r="AF62" s="128"/>
      <c r="AG62" s="122"/>
      <c r="AH62" s="84"/>
      <c r="AI62" s="128"/>
      <c r="AJ62" s="122"/>
      <c r="AK62" s="84"/>
      <c r="AL62" s="128"/>
      <c r="AM62" s="122">
        <f>COUNTIF($AM$6:$AM$39,"T(A)")</f>
        <v>0</v>
      </c>
      <c r="AN62" s="84">
        <f t="shared" si="32"/>
        <v>0</v>
      </c>
      <c r="AO62" s="128" t="str">
        <f t="shared" si="33"/>
        <v/>
      </c>
      <c r="AP62" s="122">
        <f>COUNTIF($AP$6:$AP$39,"T(A)")</f>
        <v>2</v>
      </c>
      <c r="AQ62" s="84">
        <f t="shared" si="34"/>
        <v>2</v>
      </c>
      <c r="AR62" s="128" t="str">
        <f t="shared" si="35"/>
        <v/>
      </c>
      <c r="AS62" s="122">
        <f>COUNTIF($AS$6:$AS$39,"T(A)")</f>
        <v>2</v>
      </c>
      <c r="AT62" s="84">
        <f t="shared" si="36"/>
        <v>2</v>
      </c>
      <c r="AU62" s="220" t="str">
        <f t="shared" si="37"/>
        <v/>
      </c>
      <c r="AV62" s="77" t="str">
        <f t="shared" ref="AV62:BY65" si="51">IF(AV24&gt;1,"S","")</f>
        <v/>
      </c>
      <c r="AW62" s="77" t="str">
        <f t="shared" si="51"/>
        <v/>
      </c>
      <c r="AX62" s="77" t="str">
        <f t="shared" si="51"/>
        <v/>
      </c>
      <c r="AY62" s="77" t="str">
        <f t="shared" si="51"/>
        <v/>
      </c>
      <c r="AZ62" s="77" t="str">
        <f t="shared" si="51"/>
        <v/>
      </c>
      <c r="BA62" s="77" t="str">
        <f t="shared" si="51"/>
        <v/>
      </c>
      <c r="BB62" s="77" t="str">
        <f t="shared" si="51"/>
        <v/>
      </c>
      <c r="BC62" s="77" t="str">
        <f t="shared" si="51"/>
        <v/>
      </c>
      <c r="BD62" s="77" t="str">
        <f t="shared" si="51"/>
        <v/>
      </c>
      <c r="BE62" s="77" t="str">
        <f t="shared" si="51"/>
        <v/>
      </c>
      <c r="BF62" s="77" t="str">
        <f t="shared" si="51"/>
        <v/>
      </c>
      <c r="BG62" s="77" t="str">
        <f t="shared" si="51"/>
        <v/>
      </c>
      <c r="BH62" s="77" t="str">
        <f t="shared" si="51"/>
        <v/>
      </c>
      <c r="BI62" s="77" t="str">
        <f t="shared" si="51"/>
        <v/>
      </c>
      <c r="BJ62" s="77" t="str">
        <f t="shared" si="51"/>
        <v/>
      </c>
      <c r="BK62" s="77" t="str">
        <f t="shared" si="51"/>
        <v/>
      </c>
      <c r="BL62" s="77" t="str">
        <f t="shared" si="51"/>
        <v/>
      </c>
      <c r="BM62" s="77" t="str">
        <f t="shared" si="51"/>
        <v/>
      </c>
      <c r="BN62" s="77" t="str">
        <f t="shared" si="51"/>
        <v/>
      </c>
      <c r="BO62" s="77" t="str">
        <f t="shared" si="51"/>
        <v/>
      </c>
      <c r="BP62" s="77" t="str">
        <f t="shared" si="51"/>
        <v/>
      </c>
      <c r="BQ62" s="77" t="str">
        <f t="shared" si="51"/>
        <v/>
      </c>
      <c r="BR62" s="77" t="str">
        <f t="shared" si="51"/>
        <v/>
      </c>
      <c r="BS62" s="77" t="str">
        <f t="shared" si="51"/>
        <v/>
      </c>
      <c r="BT62" s="77" t="str">
        <f t="shared" si="51"/>
        <v/>
      </c>
      <c r="BU62" s="77" t="str">
        <f t="shared" si="51"/>
        <v/>
      </c>
      <c r="BV62" s="77" t="str">
        <f t="shared" si="51"/>
        <v/>
      </c>
      <c r="BW62" s="77" t="str">
        <f t="shared" si="51"/>
        <v/>
      </c>
      <c r="BX62" s="77" t="str">
        <f t="shared" si="51"/>
        <v/>
      </c>
      <c r="BY62" s="41" t="str">
        <f t="shared" si="51"/>
        <v/>
      </c>
    </row>
    <row r="63" spans="1:77" ht="15.75">
      <c r="A63" s="41"/>
      <c r="B63" s="41"/>
      <c r="C63" s="41">
        <f>SUM(C42:C62)</f>
        <v>30</v>
      </c>
      <c r="D63" s="41">
        <f t="shared" ref="D63:AT63" si="52">SUM(D42:D62)</f>
        <v>30</v>
      </c>
      <c r="E63" s="41" t="str">
        <f t="shared" si="9"/>
        <v/>
      </c>
      <c r="F63" s="41">
        <f t="shared" si="52"/>
        <v>30</v>
      </c>
      <c r="G63" s="41">
        <f t="shared" si="52"/>
        <v>30</v>
      </c>
      <c r="H63" s="41" t="str">
        <f t="shared" si="11"/>
        <v/>
      </c>
      <c r="I63" s="41">
        <f t="shared" si="52"/>
        <v>30</v>
      </c>
      <c r="J63" s="41">
        <f t="shared" si="52"/>
        <v>30</v>
      </c>
      <c r="K63" s="41" t="str">
        <f t="shared" si="13"/>
        <v/>
      </c>
      <c r="L63" s="41">
        <f t="shared" si="52"/>
        <v>29</v>
      </c>
      <c r="M63" s="41">
        <f t="shared" si="52"/>
        <v>30</v>
      </c>
      <c r="N63" s="89" t="str">
        <f t="shared" si="15"/>
        <v>S</v>
      </c>
      <c r="O63" s="41">
        <f t="shared" si="52"/>
        <v>30</v>
      </c>
      <c r="P63" s="41">
        <f t="shared" si="52"/>
        <v>30</v>
      </c>
      <c r="Q63" s="86" t="str">
        <f t="shared" si="17"/>
        <v/>
      </c>
      <c r="R63" s="41">
        <f t="shared" si="52"/>
        <v>30</v>
      </c>
      <c r="S63" s="41">
        <f t="shared" si="52"/>
        <v>30</v>
      </c>
      <c r="T63" s="87" t="str">
        <f t="shared" si="19"/>
        <v/>
      </c>
      <c r="U63" s="41">
        <f t="shared" si="52"/>
        <v>30</v>
      </c>
      <c r="V63" s="41">
        <f t="shared" si="52"/>
        <v>30</v>
      </c>
      <c r="W63" s="87" t="str">
        <f t="shared" si="21"/>
        <v/>
      </c>
      <c r="X63" s="41">
        <f t="shared" si="52"/>
        <v>21</v>
      </c>
      <c r="Y63" s="41">
        <f t="shared" si="52"/>
        <v>21</v>
      </c>
      <c r="Z63" s="91" t="str">
        <f t="shared" si="23"/>
        <v/>
      </c>
      <c r="AA63" s="41">
        <f t="shared" si="52"/>
        <v>21</v>
      </c>
      <c r="AB63" s="41">
        <f t="shared" si="52"/>
        <v>21</v>
      </c>
      <c r="AC63" s="84" t="str">
        <f t="shared" si="25"/>
        <v/>
      </c>
      <c r="AD63" s="41">
        <f t="shared" si="52"/>
        <v>21</v>
      </c>
      <c r="AE63" s="41">
        <f t="shared" si="52"/>
        <v>21</v>
      </c>
      <c r="AF63" s="84" t="str">
        <f t="shared" si="27"/>
        <v/>
      </c>
      <c r="AG63" s="41">
        <f t="shared" si="52"/>
        <v>21</v>
      </c>
      <c r="AH63" s="41">
        <f t="shared" si="52"/>
        <v>21</v>
      </c>
      <c r="AI63" s="84" t="str">
        <f t="shared" si="29"/>
        <v/>
      </c>
      <c r="AJ63" s="41">
        <f t="shared" si="52"/>
        <v>21</v>
      </c>
      <c r="AK63" s="41">
        <f t="shared" si="52"/>
        <v>21</v>
      </c>
      <c r="AL63" s="84" t="str">
        <f t="shared" si="31"/>
        <v/>
      </c>
      <c r="AM63" s="41">
        <f t="shared" si="52"/>
        <v>21</v>
      </c>
      <c r="AN63" s="41">
        <f t="shared" si="52"/>
        <v>21</v>
      </c>
      <c r="AO63" s="84" t="str">
        <f t="shared" si="33"/>
        <v/>
      </c>
      <c r="AP63" s="41">
        <f t="shared" si="52"/>
        <v>21</v>
      </c>
      <c r="AQ63" s="41">
        <f t="shared" si="52"/>
        <v>21</v>
      </c>
      <c r="AR63" s="84" t="str">
        <f t="shared" si="35"/>
        <v/>
      </c>
      <c r="AS63">
        <f t="shared" si="52"/>
        <v>21</v>
      </c>
      <c r="AT63">
        <f t="shared" si="52"/>
        <v>21</v>
      </c>
      <c r="AU63" s="220" t="str">
        <f t="shared" si="37"/>
        <v/>
      </c>
      <c r="AV63" s="77" t="str">
        <f t="shared" si="51"/>
        <v/>
      </c>
      <c r="AW63" s="77" t="str">
        <f t="shared" si="51"/>
        <v/>
      </c>
      <c r="AX63" s="77" t="str">
        <f t="shared" si="51"/>
        <v/>
      </c>
      <c r="AY63" s="77" t="str">
        <f t="shared" si="51"/>
        <v/>
      </c>
      <c r="AZ63" s="77" t="str">
        <f t="shared" si="51"/>
        <v/>
      </c>
      <c r="BA63" s="77" t="str">
        <f t="shared" si="51"/>
        <v/>
      </c>
      <c r="BB63" s="77" t="str">
        <f t="shared" si="51"/>
        <v/>
      </c>
      <c r="BC63" s="77" t="str">
        <f t="shared" si="51"/>
        <v/>
      </c>
      <c r="BD63" s="77" t="str">
        <f t="shared" si="51"/>
        <v/>
      </c>
      <c r="BE63" s="77" t="str">
        <f t="shared" si="51"/>
        <v/>
      </c>
      <c r="BF63" s="77" t="str">
        <f t="shared" si="51"/>
        <v/>
      </c>
      <c r="BG63" s="77" t="str">
        <f t="shared" si="51"/>
        <v/>
      </c>
      <c r="BH63" s="77" t="str">
        <f t="shared" si="51"/>
        <v/>
      </c>
      <c r="BI63" s="77" t="str">
        <f t="shared" si="51"/>
        <v/>
      </c>
      <c r="BJ63" s="77" t="str">
        <f t="shared" si="51"/>
        <v/>
      </c>
      <c r="BK63" s="77" t="str">
        <f t="shared" si="51"/>
        <v/>
      </c>
      <c r="BL63" s="77" t="str">
        <f t="shared" si="51"/>
        <v/>
      </c>
      <c r="BM63" s="77" t="str">
        <f t="shared" si="51"/>
        <v/>
      </c>
      <c r="BN63" s="77" t="str">
        <f t="shared" si="51"/>
        <v/>
      </c>
      <c r="BO63" s="77" t="str">
        <f t="shared" si="51"/>
        <v/>
      </c>
      <c r="BP63" s="77" t="str">
        <f t="shared" si="51"/>
        <v/>
      </c>
      <c r="BQ63" s="77" t="str">
        <f t="shared" si="51"/>
        <v/>
      </c>
      <c r="BR63" s="77" t="str">
        <f t="shared" si="51"/>
        <v/>
      </c>
      <c r="BS63" s="77" t="str">
        <f t="shared" si="51"/>
        <v/>
      </c>
      <c r="BT63" s="77" t="str">
        <f t="shared" si="51"/>
        <v/>
      </c>
      <c r="BU63" s="77" t="str">
        <f t="shared" si="51"/>
        <v/>
      </c>
      <c r="BV63" s="77" t="str">
        <f t="shared" si="51"/>
        <v/>
      </c>
      <c r="BW63" s="77" t="str">
        <f t="shared" si="51"/>
        <v/>
      </c>
      <c r="BX63" s="77" t="str">
        <f t="shared" si="51"/>
        <v/>
      </c>
      <c r="BY63" s="41" t="str">
        <f t="shared" si="51"/>
        <v/>
      </c>
    </row>
    <row r="64" spans="1:77">
      <c r="AV64" s="77" t="str">
        <f t="shared" si="51"/>
        <v/>
      </c>
      <c r="AW64" s="77" t="str">
        <f t="shared" si="51"/>
        <v/>
      </c>
      <c r="AX64" s="77" t="str">
        <f t="shared" si="51"/>
        <v/>
      </c>
      <c r="AY64" s="77" t="str">
        <f t="shared" si="51"/>
        <v/>
      </c>
      <c r="AZ64" s="77" t="str">
        <f t="shared" si="51"/>
        <v/>
      </c>
      <c r="BA64" s="77" t="str">
        <f t="shared" si="51"/>
        <v/>
      </c>
      <c r="BB64" s="77" t="str">
        <f t="shared" si="51"/>
        <v/>
      </c>
      <c r="BC64" s="77" t="str">
        <f t="shared" si="51"/>
        <v/>
      </c>
      <c r="BD64" s="77" t="str">
        <f t="shared" si="51"/>
        <v/>
      </c>
      <c r="BE64" s="77" t="str">
        <f t="shared" si="51"/>
        <v/>
      </c>
      <c r="BF64" s="77" t="str">
        <f t="shared" si="51"/>
        <v/>
      </c>
      <c r="BG64" s="77" t="str">
        <f t="shared" si="51"/>
        <v/>
      </c>
      <c r="BH64" s="77" t="str">
        <f t="shared" si="51"/>
        <v/>
      </c>
      <c r="BI64" s="77" t="str">
        <f t="shared" si="51"/>
        <v/>
      </c>
      <c r="BJ64" s="77" t="str">
        <f t="shared" si="51"/>
        <v/>
      </c>
      <c r="BK64" s="77" t="str">
        <f t="shared" si="51"/>
        <v/>
      </c>
      <c r="BL64" s="77" t="str">
        <f t="shared" si="51"/>
        <v/>
      </c>
      <c r="BM64" s="77" t="str">
        <f t="shared" si="51"/>
        <v/>
      </c>
      <c r="BN64" s="77" t="str">
        <f t="shared" si="51"/>
        <v/>
      </c>
      <c r="BO64" s="77" t="str">
        <f t="shared" si="51"/>
        <v/>
      </c>
      <c r="BP64" s="77" t="str">
        <f t="shared" si="51"/>
        <v/>
      </c>
      <c r="BQ64" s="77" t="str">
        <f t="shared" si="51"/>
        <v/>
      </c>
      <c r="BR64" s="77" t="str">
        <f t="shared" si="51"/>
        <v/>
      </c>
      <c r="BS64" s="77" t="str">
        <f t="shared" si="51"/>
        <v/>
      </c>
      <c r="BT64" s="77" t="str">
        <f t="shared" si="51"/>
        <v/>
      </c>
      <c r="BU64" s="77" t="str">
        <f t="shared" si="51"/>
        <v/>
      </c>
      <c r="BV64" s="77" t="str">
        <f t="shared" si="51"/>
        <v/>
      </c>
      <c r="BW64" s="77" t="str">
        <f t="shared" si="51"/>
        <v/>
      </c>
      <c r="BX64" s="77" t="str">
        <f t="shared" si="51"/>
        <v/>
      </c>
      <c r="BY64" s="41" t="str">
        <f t="shared" si="51"/>
        <v/>
      </c>
    </row>
    <row r="65" spans="2:77">
      <c r="B65" s="155">
        <v>1</v>
      </c>
      <c r="C65" s="155">
        <v>2</v>
      </c>
      <c r="D65" s="155">
        <v>3</v>
      </c>
      <c r="E65" s="155">
        <v>4</v>
      </c>
      <c r="F65" s="155">
        <v>5</v>
      </c>
      <c r="G65" s="155">
        <v>6</v>
      </c>
      <c r="H65" s="155">
        <v>7</v>
      </c>
      <c r="I65" s="155">
        <v>8</v>
      </c>
      <c r="J65" s="155">
        <v>9</v>
      </c>
      <c r="K65" s="155">
        <v>10</v>
      </c>
      <c r="L65" s="155">
        <v>11</v>
      </c>
      <c r="AV65" s="77" t="str">
        <f t="shared" si="51"/>
        <v/>
      </c>
      <c r="AW65" s="77" t="str">
        <f t="shared" si="51"/>
        <v/>
      </c>
      <c r="AX65" s="77" t="str">
        <f t="shared" si="51"/>
        <v/>
      </c>
      <c r="AY65" s="77" t="str">
        <f t="shared" si="51"/>
        <v/>
      </c>
      <c r="AZ65" s="77" t="str">
        <f t="shared" si="51"/>
        <v/>
      </c>
      <c r="BA65" s="77" t="str">
        <f t="shared" si="51"/>
        <v/>
      </c>
      <c r="BB65" s="77" t="str">
        <f t="shared" si="51"/>
        <v/>
      </c>
      <c r="BC65" s="77" t="str">
        <f t="shared" si="51"/>
        <v/>
      </c>
      <c r="BD65" s="77" t="str">
        <f t="shared" si="51"/>
        <v/>
      </c>
      <c r="BE65" s="77" t="str">
        <f t="shared" si="51"/>
        <v/>
      </c>
      <c r="BF65" s="77" t="str">
        <f t="shared" si="51"/>
        <v/>
      </c>
      <c r="BG65" s="77" t="str">
        <f t="shared" si="51"/>
        <v/>
      </c>
      <c r="BH65" s="77" t="str">
        <f t="shared" si="51"/>
        <v/>
      </c>
      <c r="BI65" s="77" t="str">
        <f t="shared" si="51"/>
        <v/>
      </c>
      <c r="BJ65" s="77" t="str">
        <f t="shared" si="51"/>
        <v/>
      </c>
      <c r="BK65" s="77" t="str">
        <f t="shared" ref="BK65:BY65" si="53">IF(BK27&gt;1,"S","")</f>
        <v/>
      </c>
      <c r="BL65" s="77" t="str">
        <f t="shared" si="53"/>
        <v/>
      </c>
      <c r="BM65" s="77" t="str">
        <f t="shared" si="53"/>
        <v/>
      </c>
      <c r="BN65" s="77" t="str">
        <f t="shared" si="53"/>
        <v/>
      </c>
      <c r="BO65" s="77" t="str">
        <f t="shared" si="53"/>
        <v/>
      </c>
      <c r="BP65" s="77" t="str">
        <f t="shared" si="53"/>
        <v/>
      </c>
      <c r="BQ65" s="77" t="str">
        <f t="shared" si="53"/>
        <v/>
      </c>
      <c r="BR65" s="77" t="str">
        <f t="shared" si="53"/>
        <v/>
      </c>
      <c r="BS65" s="77" t="str">
        <f t="shared" si="53"/>
        <v/>
      </c>
      <c r="BT65" s="77" t="str">
        <f t="shared" si="53"/>
        <v/>
      </c>
      <c r="BU65" s="77" t="str">
        <f t="shared" si="53"/>
        <v/>
      </c>
      <c r="BV65" s="77" t="str">
        <f t="shared" si="53"/>
        <v/>
      </c>
      <c r="BW65" s="77" t="str">
        <f t="shared" si="53"/>
        <v/>
      </c>
      <c r="BX65" s="77" t="str">
        <f t="shared" si="53"/>
        <v/>
      </c>
      <c r="BY65" s="41" t="str">
        <f t="shared" si="53"/>
        <v/>
      </c>
    </row>
    <row r="66" spans="2:77">
      <c r="B66" s="41"/>
      <c r="C66" s="41">
        <v>9</v>
      </c>
      <c r="D66" s="41">
        <v>8</v>
      </c>
      <c r="E66" s="41" t="s">
        <v>130</v>
      </c>
      <c r="F66" s="41" t="s">
        <v>131</v>
      </c>
      <c r="G66" s="41" t="s">
        <v>132</v>
      </c>
      <c r="H66" s="41" t="s">
        <v>133</v>
      </c>
      <c r="I66" s="41" t="s">
        <v>134</v>
      </c>
      <c r="J66" s="41" t="s">
        <v>135</v>
      </c>
      <c r="K66" s="41" t="s">
        <v>136</v>
      </c>
      <c r="L66" s="41" t="s">
        <v>137</v>
      </c>
      <c r="M66" s="41"/>
      <c r="AV66" s="77" t="str">
        <f t="shared" ref="AV66:BY66" si="54">IF(AV28&gt;1,"S","")</f>
        <v/>
      </c>
      <c r="AW66" s="77" t="str">
        <f t="shared" si="54"/>
        <v/>
      </c>
      <c r="AX66" s="77" t="str">
        <f t="shared" si="54"/>
        <v/>
      </c>
      <c r="AY66" s="77" t="str">
        <f t="shared" si="54"/>
        <v/>
      </c>
      <c r="AZ66" s="77" t="str">
        <f t="shared" si="54"/>
        <v/>
      </c>
      <c r="BA66" s="77" t="str">
        <f t="shared" si="54"/>
        <v/>
      </c>
      <c r="BB66" s="77" t="str">
        <f t="shared" si="54"/>
        <v/>
      </c>
      <c r="BC66" s="77" t="str">
        <f t="shared" si="54"/>
        <v/>
      </c>
      <c r="BD66" s="77" t="str">
        <f t="shared" si="54"/>
        <v/>
      </c>
      <c r="BE66" s="77" t="str">
        <f t="shared" si="54"/>
        <v/>
      </c>
      <c r="BF66" s="77" t="str">
        <f t="shared" si="54"/>
        <v/>
      </c>
      <c r="BG66" s="77" t="str">
        <f t="shared" si="54"/>
        <v/>
      </c>
      <c r="BH66" s="77" t="str">
        <f t="shared" si="54"/>
        <v/>
      </c>
      <c r="BI66" s="77" t="str">
        <f t="shared" si="54"/>
        <v/>
      </c>
      <c r="BJ66" s="77" t="str">
        <f t="shared" si="54"/>
        <v/>
      </c>
      <c r="BK66" s="77" t="str">
        <f t="shared" si="54"/>
        <v/>
      </c>
      <c r="BL66" s="77" t="str">
        <f t="shared" si="54"/>
        <v/>
      </c>
      <c r="BM66" s="77" t="str">
        <f t="shared" si="54"/>
        <v/>
      </c>
      <c r="BN66" s="77" t="str">
        <f t="shared" si="54"/>
        <v/>
      </c>
      <c r="BO66" s="77" t="str">
        <f t="shared" si="54"/>
        <v/>
      </c>
      <c r="BP66" s="77" t="str">
        <f t="shared" si="54"/>
        <v/>
      </c>
      <c r="BQ66" s="77" t="str">
        <f t="shared" si="54"/>
        <v/>
      </c>
      <c r="BR66" s="77" t="str">
        <f t="shared" si="54"/>
        <v/>
      </c>
      <c r="BS66" s="77" t="str">
        <f t="shared" si="54"/>
        <v/>
      </c>
      <c r="BT66" s="77" t="str">
        <f t="shared" si="54"/>
        <v/>
      </c>
      <c r="BU66" s="77" t="str">
        <f t="shared" si="54"/>
        <v/>
      </c>
      <c r="BV66" s="77" t="str">
        <f t="shared" si="54"/>
        <v/>
      </c>
      <c r="BW66" s="77" t="str">
        <f t="shared" si="54"/>
        <v/>
      </c>
      <c r="BX66" s="77" t="str">
        <f t="shared" si="54"/>
        <v/>
      </c>
      <c r="BY66" s="41" t="str">
        <f t="shared" si="54"/>
        <v/>
      </c>
    </row>
    <row r="67" spans="2:77">
      <c r="B67" s="82" t="s">
        <v>30</v>
      </c>
      <c r="C67" s="41">
        <v>4</v>
      </c>
      <c r="D67" s="41">
        <v>4</v>
      </c>
      <c r="E67" s="41">
        <v>4</v>
      </c>
      <c r="F67" s="41">
        <v>4</v>
      </c>
      <c r="G67" s="41">
        <v>4</v>
      </c>
      <c r="H67" s="41">
        <v>4</v>
      </c>
      <c r="I67" s="41">
        <v>4</v>
      </c>
      <c r="J67" s="41">
        <v>4</v>
      </c>
      <c r="K67" s="41">
        <v>4</v>
      </c>
      <c r="L67" s="41">
        <v>4</v>
      </c>
      <c r="M67" s="41"/>
      <c r="AV67" s="77" t="str">
        <f t="shared" ref="AV67:BY67" si="55">IF(AV30&gt;1,"S","")</f>
        <v/>
      </c>
      <c r="AW67" s="77" t="str">
        <f t="shared" si="55"/>
        <v/>
      </c>
      <c r="AX67" s="77" t="str">
        <f t="shared" si="55"/>
        <v/>
      </c>
      <c r="AY67" s="77" t="str">
        <f t="shared" si="55"/>
        <v/>
      </c>
      <c r="AZ67" s="77" t="str">
        <f t="shared" si="55"/>
        <v/>
      </c>
      <c r="BA67" s="77" t="str">
        <f t="shared" si="55"/>
        <v/>
      </c>
      <c r="BB67" s="77" t="str">
        <f t="shared" si="55"/>
        <v/>
      </c>
      <c r="BC67" s="77" t="str">
        <f t="shared" si="55"/>
        <v/>
      </c>
      <c r="BD67" s="77" t="str">
        <f t="shared" si="55"/>
        <v/>
      </c>
      <c r="BE67" s="77" t="str">
        <f t="shared" si="55"/>
        <v/>
      </c>
      <c r="BF67" s="77" t="str">
        <f t="shared" si="55"/>
        <v/>
      </c>
      <c r="BG67" s="77" t="str">
        <f t="shared" si="55"/>
        <v/>
      </c>
      <c r="BH67" s="77" t="str">
        <f t="shared" si="55"/>
        <v/>
      </c>
      <c r="BI67" s="77" t="str">
        <f t="shared" si="55"/>
        <v/>
      </c>
      <c r="BJ67" s="77" t="str">
        <f t="shared" si="55"/>
        <v/>
      </c>
      <c r="BK67" s="77" t="str">
        <f t="shared" si="55"/>
        <v/>
      </c>
      <c r="BL67" s="77" t="str">
        <f t="shared" si="55"/>
        <v/>
      </c>
      <c r="BM67" s="77" t="str">
        <f t="shared" si="55"/>
        <v/>
      </c>
      <c r="BN67" s="77" t="str">
        <f t="shared" si="55"/>
        <v/>
      </c>
      <c r="BO67" s="77" t="str">
        <f t="shared" si="55"/>
        <v/>
      </c>
      <c r="BP67" s="77" t="str">
        <f t="shared" si="55"/>
        <v/>
      </c>
      <c r="BQ67" s="77" t="str">
        <f t="shared" si="55"/>
        <v/>
      </c>
      <c r="BR67" s="77" t="str">
        <f t="shared" si="55"/>
        <v/>
      </c>
      <c r="BS67" s="77" t="str">
        <f t="shared" si="55"/>
        <v/>
      </c>
      <c r="BT67" s="77" t="str">
        <f t="shared" si="55"/>
        <v/>
      </c>
      <c r="BU67" s="77" t="str">
        <f t="shared" si="55"/>
        <v/>
      </c>
      <c r="BV67" s="77" t="str">
        <f t="shared" si="55"/>
        <v/>
      </c>
      <c r="BW67" s="77" t="str">
        <f t="shared" si="55"/>
        <v/>
      </c>
      <c r="BX67" s="77" t="str">
        <f t="shared" si="55"/>
        <v/>
      </c>
      <c r="BY67" s="41" t="str">
        <f t="shared" si="55"/>
        <v/>
      </c>
    </row>
    <row r="68" spans="2:77">
      <c r="B68" s="82" t="s">
        <v>88</v>
      </c>
      <c r="C68" s="41">
        <v>1</v>
      </c>
      <c r="D68" s="41">
        <v>1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/>
      <c r="AV68" s="77" t="str">
        <f t="shared" ref="AV68:BY68" si="56">IF(AV31&gt;1,"S","")</f>
        <v/>
      </c>
      <c r="AW68" s="77" t="str">
        <f t="shared" si="56"/>
        <v/>
      </c>
      <c r="AX68" s="77" t="str">
        <f t="shared" si="56"/>
        <v/>
      </c>
      <c r="AY68" s="77" t="str">
        <f t="shared" si="56"/>
        <v/>
      </c>
      <c r="AZ68" s="77" t="str">
        <f t="shared" si="56"/>
        <v/>
      </c>
      <c r="BA68" s="77" t="str">
        <f t="shared" si="56"/>
        <v/>
      </c>
      <c r="BB68" s="77" t="str">
        <f t="shared" si="56"/>
        <v/>
      </c>
      <c r="BC68" s="77" t="str">
        <f t="shared" si="56"/>
        <v/>
      </c>
      <c r="BD68" s="77" t="str">
        <f t="shared" si="56"/>
        <v/>
      </c>
      <c r="BE68" s="77" t="str">
        <f t="shared" si="56"/>
        <v/>
      </c>
      <c r="BF68" s="77" t="str">
        <f t="shared" si="56"/>
        <v/>
      </c>
      <c r="BG68" s="77" t="str">
        <f t="shared" si="56"/>
        <v/>
      </c>
      <c r="BH68" s="77" t="str">
        <f t="shared" si="56"/>
        <v/>
      </c>
      <c r="BI68" s="77" t="str">
        <f t="shared" si="56"/>
        <v/>
      </c>
      <c r="BJ68" s="77" t="str">
        <f t="shared" si="56"/>
        <v/>
      </c>
      <c r="BK68" s="77" t="str">
        <f t="shared" si="56"/>
        <v/>
      </c>
      <c r="BL68" s="77" t="str">
        <f t="shared" si="56"/>
        <v/>
      </c>
      <c r="BM68" s="77" t="str">
        <f t="shared" si="56"/>
        <v/>
      </c>
      <c r="BN68" s="77" t="str">
        <f t="shared" si="56"/>
        <v/>
      </c>
      <c r="BO68" s="77" t="str">
        <f t="shared" si="56"/>
        <v/>
      </c>
      <c r="BP68" s="77" t="str">
        <f t="shared" si="56"/>
        <v/>
      </c>
      <c r="BQ68" s="77" t="str">
        <f t="shared" si="56"/>
        <v/>
      </c>
      <c r="BR68" s="77" t="str">
        <f t="shared" si="56"/>
        <v/>
      </c>
      <c r="BS68" s="77" t="str">
        <f t="shared" si="56"/>
        <v/>
      </c>
      <c r="BT68" s="77" t="str">
        <f t="shared" si="56"/>
        <v/>
      </c>
      <c r="BU68" s="77" t="str">
        <f t="shared" si="56"/>
        <v/>
      </c>
      <c r="BV68" s="77" t="str">
        <f t="shared" si="56"/>
        <v/>
      </c>
      <c r="BW68" s="77" t="str">
        <f t="shared" si="56"/>
        <v/>
      </c>
      <c r="BX68" s="77" t="str">
        <f t="shared" si="56"/>
        <v/>
      </c>
      <c r="BY68" s="41" t="str">
        <f t="shared" si="56"/>
        <v/>
      </c>
    </row>
    <row r="69" spans="2:77">
      <c r="B69" s="83" t="s">
        <v>37</v>
      </c>
      <c r="C69" s="41">
        <v>5</v>
      </c>
      <c r="D69" s="41">
        <v>4</v>
      </c>
      <c r="E69" s="41">
        <v>4</v>
      </c>
      <c r="F69" s="41">
        <v>4</v>
      </c>
      <c r="G69" s="41">
        <v>4</v>
      </c>
      <c r="H69" s="41">
        <v>4</v>
      </c>
      <c r="I69" s="41">
        <v>4</v>
      </c>
      <c r="J69" s="41">
        <v>4</v>
      </c>
      <c r="K69" s="41">
        <v>4</v>
      </c>
      <c r="L69" s="41">
        <v>4</v>
      </c>
      <c r="M69" s="41"/>
      <c r="T69" s="41" t="s">
        <v>168</v>
      </c>
      <c r="U69" s="41" t="s">
        <v>169</v>
      </c>
      <c r="V69" s="41" t="s">
        <v>170</v>
      </c>
      <c r="W69" s="41" t="s">
        <v>171</v>
      </c>
      <c r="X69" s="41" t="s">
        <v>172</v>
      </c>
      <c r="Y69" s="41" t="s">
        <v>173</v>
      </c>
      <c r="Z69" s="41" t="s">
        <v>174</v>
      </c>
      <c r="AB69" s="41" t="s">
        <v>168</v>
      </c>
      <c r="AC69" s="41" t="s">
        <v>169</v>
      </c>
      <c r="AD69" s="41" t="s">
        <v>170</v>
      </c>
      <c r="AE69" s="41" t="s">
        <v>171</v>
      </c>
      <c r="AF69" s="41" t="s">
        <v>172</v>
      </c>
      <c r="AG69" s="41" t="s">
        <v>173</v>
      </c>
      <c r="AH69" s="41" t="s">
        <v>174</v>
      </c>
      <c r="AV69" s="77" t="str">
        <f t="shared" ref="AV69:BY69" si="57">IF(AV32&gt;1,"S","")</f>
        <v/>
      </c>
      <c r="AW69" s="77" t="str">
        <f t="shared" si="57"/>
        <v/>
      </c>
      <c r="AX69" s="77" t="str">
        <f t="shared" si="57"/>
        <v/>
      </c>
      <c r="AY69" s="77" t="str">
        <f t="shared" si="57"/>
        <v/>
      </c>
      <c r="AZ69" s="77" t="str">
        <f t="shared" si="57"/>
        <v/>
      </c>
      <c r="BA69" s="77" t="str">
        <f t="shared" si="57"/>
        <v/>
      </c>
      <c r="BB69" s="77" t="str">
        <f t="shared" si="57"/>
        <v/>
      </c>
      <c r="BC69" s="77" t="str">
        <f t="shared" si="57"/>
        <v/>
      </c>
      <c r="BD69" s="77" t="str">
        <f t="shared" si="57"/>
        <v/>
      </c>
      <c r="BE69" s="77" t="str">
        <f t="shared" si="57"/>
        <v/>
      </c>
      <c r="BF69" s="77" t="str">
        <f t="shared" si="57"/>
        <v/>
      </c>
      <c r="BG69" s="77" t="str">
        <f t="shared" si="57"/>
        <v/>
      </c>
      <c r="BH69" s="77" t="str">
        <f t="shared" si="57"/>
        <v/>
      </c>
      <c r="BI69" s="77" t="str">
        <f t="shared" si="57"/>
        <v/>
      </c>
      <c r="BJ69" s="77" t="str">
        <f t="shared" si="57"/>
        <v/>
      </c>
      <c r="BK69" s="77" t="str">
        <f t="shared" si="57"/>
        <v/>
      </c>
      <c r="BL69" s="77" t="str">
        <f t="shared" si="57"/>
        <v/>
      </c>
      <c r="BM69" s="77" t="str">
        <f t="shared" si="57"/>
        <v/>
      </c>
      <c r="BN69" s="77" t="str">
        <f t="shared" si="57"/>
        <v/>
      </c>
      <c r="BO69" s="77" t="str">
        <f t="shared" si="57"/>
        <v/>
      </c>
      <c r="BP69" s="77" t="str">
        <f t="shared" si="57"/>
        <v/>
      </c>
      <c r="BQ69" s="77" t="str">
        <f t="shared" si="57"/>
        <v/>
      </c>
      <c r="BR69" s="77" t="str">
        <f t="shared" si="57"/>
        <v/>
      </c>
      <c r="BS69" s="77" t="str">
        <f t="shared" si="57"/>
        <v/>
      </c>
      <c r="BT69" s="77" t="str">
        <f t="shared" si="57"/>
        <v/>
      </c>
      <c r="BU69" s="77" t="str">
        <f t="shared" si="57"/>
        <v/>
      </c>
      <c r="BV69" s="77" t="str">
        <f t="shared" si="57"/>
        <v/>
      </c>
      <c r="BW69" s="77" t="str">
        <f t="shared" si="57"/>
        <v/>
      </c>
      <c r="BX69" s="77" t="str">
        <f t="shared" si="57"/>
        <v/>
      </c>
      <c r="BY69" s="41" t="str">
        <f t="shared" si="57"/>
        <v/>
      </c>
    </row>
    <row r="70" spans="2:77">
      <c r="B70" s="83" t="s">
        <v>87</v>
      </c>
      <c r="C70" s="41">
        <v>0</v>
      </c>
      <c r="D70" s="41">
        <v>1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/>
      <c r="T70" s="77" t="s">
        <v>30</v>
      </c>
      <c r="U70" s="77" t="s">
        <v>34</v>
      </c>
      <c r="V70" s="77" t="s">
        <v>31</v>
      </c>
      <c r="W70" s="77" t="s">
        <v>33</v>
      </c>
      <c r="X70" s="41" t="s">
        <v>43</v>
      </c>
      <c r="Y70" s="41" t="s">
        <v>30</v>
      </c>
      <c r="Z70" s="77" t="s">
        <v>32</v>
      </c>
      <c r="AB70" s="137" t="s">
        <v>30</v>
      </c>
      <c r="AC70" s="137" t="s">
        <v>34</v>
      </c>
      <c r="AD70" s="137" t="s">
        <v>88</v>
      </c>
      <c r="AE70" s="137" t="s">
        <v>33</v>
      </c>
      <c r="AF70" s="137" t="s">
        <v>41</v>
      </c>
      <c r="AG70" s="137" t="s">
        <v>31</v>
      </c>
      <c r="AH70" s="137" t="s">
        <v>88</v>
      </c>
      <c r="AV70" s="77" t="str">
        <f t="shared" ref="AV70:BY70" si="58">IF(AV33&gt;1,"S","")</f>
        <v/>
      </c>
      <c r="AW70" s="77" t="str">
        <f t="shared" si="58"/>
        <v/>
      </c>
      <c r="AX70" s="77" t="str">
        <f t="shared" si="58"/>
        <v/>
      </c>
      <c r="AY70" s="77" t="str">
        <f t="shared" si="58"/>
        <v/>
      </c>
      <c r="AZ70" s="77" t="str">
        <f t="shared" si="58"/>
        <v/>
      </c>
      <c r="BA70" s="77" t="str">
        <f t="shared" si="58"/>
        <v/>
      </c>
      <c r="BB70" s="77" t="str">
        <f t="shared" si="58"/>
        <v/>
      </c>
      <c r="BC70" s="77" t="str">
        <f t="shared" si="58"/>
        <v/>
      </c>
      <c r="BD70" s="77" t="str">
        <f t="shared" si="58"/>
        <v/>
      </c>
      <c r="BE70" s="77" t="str">
        <f t="shared" si="58"/>
        <v/>
      </c>
      <c r="BF70" s="77" t="str">
        <f t="shared" si="58"/>
        <v/>
      </c>
      <c r="BG70" s="77" t="str">
        <f t="shared" si="58"/>
        <v/>
      </c>
      <c r="BH70" s="77" t="str">
        <f t="shared" si="58"/>
        <v/>
      </c>
      <c r="BI70" s="77" t="str">
        <f t="shared" si="58"/>
        <v/>
      </c>
      <c r="BJ70" s="77" t="str">
        <f t="shared" si="58"/>
        <v/>
      </c>
      <c r="BK70" s="77" t="str">
        <f t="shared" si="58"/>
        <v/>
      </c>
      <c r="BL70" s="77" t="str">
        <f t="shared" si="58"/>
        <v/>
      </c>
      <c r="BM70" s="77" t="str">
        <f t="shared" si="58"/>
        <v/>
      </c>
      <c r="BN70" s="77" t="str">
        <f t="shared" si="58"/>
        <v/>
      </c>
      <c r="BO70" s="77" t="str">
        <f t="shared" si="58"/>
        <v/>
      </c>
      <c r="BP70" s="77" t="str">
        <f t="shared" si="58"/>
        <v/>
      </c>
      <c r="BQ70" s="77" t="str">
        <f t="shared" si="58"/>
        <v/>
      </c>
      <c r="BR70" s="77" t="str">
        <f t="shared" si="58"/>
        <v/>
      </c>
      <c r="BS70" s="77" t="str">
        <f t="shared" si="58"/>
        <v/>
      </c>
      <c r="BT70" s="77" t="str">
        <f t="shared" si="58"/>
        <v/>
      </c>
      <c r="BU70" s="77" t="str">
        <f t="shared" si="58"/>
        <v/>
      </c>
      <c r="BV70" s="77" t="str">
        <f t="shared" si="58"/>
        <v/>
      </c>
      <c r="BW70" s="77" t="str">
        <f t="shared" si="58"/>
        <v/>
      </c>
      <c r="BX70" s="77" t="str">
        <f t="shared" si="58"/>
        <v/>
      </c>
      <c r="BY70" s="41" t="str">
        <f t="shared" si="58"/>
        <v/>
      </c>
    </row>
    <row r="71" spans="2:77">
      <c r="B71" s="83" t="s">
        <v>38</v>
      </c>
      <c r="C71" s="41">
        <v>3</v>
      </c>
      <c r="D71" s="41">
        <v>3</v>
      </c>
      <c r="E71" s="41">
        <v>3</v>
      </c>
      <c r="F71" s="41">
        <v>3</v>
      </c>
      <c r="G71" s="41">
        <v>3</v>
      </c>
      <c r="H71" s="41">
        <v>3</v>
      </c>
      <c r="I71" s="41">
        <v>3</v>
      </c>
      <c r="J71" s="41">
        <v>3</v>
      </c>
      <c r="K71" s="41">
        <v>3</v>
      </c>
      <c r="L71" s="41">
        <v>3</v>
      </c>
      <c r="M71" s="41"/>
      <c r="T71" s="77" t="s">
        <v>30</v>
      </c>
      <c r="U71" s="41" t="s">
        <v>41</v>
      </c>
      <c r="V71" s="41" t="s">
        <v>43</v>
      </c>
      <c r="W71" s="77" t="s">
        <v>31</v>
      </c>
      <c r="X71" s="77" t="s">
        <v>33</v>
      </c>
      <c r="Y71" s="77" t="s">
        <v>32</v>
      </c>
      <c r="Z71" s="41" t="s">
        <v>30</v>
      </c>
      <c r="AA71" s="1" t="s">
        <v>82</v>
      </c>
      <c r="AB71" s="138" t="s">
        <v>88</v>
      </c>
      <c r="AC71" s="138" t="s">
        <v>88</v>
      </c>
      <c r="AD71" s="138" t="s">
        <v>43</v>
      </c>
      <c r="AE71" s="138" t="s">
        <v>41</v>
      </c>
      <c r="AF71" s="138" t="s">
        <v>31</v>
      </c>
      <c r="AG71" s="138" t="s">
        <v>33</v>
      </c>
      <c r="AH71" s="138" t="s">
        <v>34</v>
      </c>
      <c r="AV71" s="77" t="str">
        <f t="shared" ref="AV71:BY71" si="59">IF(AV34&gt;1,"S","")</f>
        <v/>
      </c>
      <c r="AW71" s="77" t="str">
        <f t="shared" si="59"/>
        <v/>
      </c>
      <c r="AX71" s="77" t="str">
        <f t="shared" si="59"/>
        <v/>
      </c>
      <c r="AY71" s="77" t="str">
        <f t="shared" si="59"/>
        <v/>
      </c>
      <c r="AZ71" s="77" t="str">
        <f t="shared" si="59"/>
        <v/>
      </c>
      <c r="BA71" s="77" t="str">
        <f t="shared" si="59"/>
        <v/>
      </c>
      <c r="BB71" s="77" t="str">
        <f t="shared" si="59"/>
        <v/>
      </c>
      <c r="BC71" s="77" t="str">
        <f t="shared" si="59"/>
        <v/>
      </c>
      <c r="BD71" s="77" t="str">
        <f t="shared" si="59"/>
        <v/>
      </c>
      <c r="BE71" s="77" t="str">
        <f t="shared" si="59"/>
        <v/>
      </c>
      <c r="BF71" s="77" t="str">
        <f t="shared" si="59"/>
        <v/>
      </c>
      <c r="BG71" s="77" t="str">
        <f t="shared" si="59"/>
        <v/>
      </c>
      <c r="BH71" s="77" t="str">
        <f t="shared" si="59"/>
        <v/>
      </c>
      <c r="BI71" s="77" t="str">
        <f t="shared" si="59"/>
        <v/>
      </c>
      <c r="BJ71" s="77" t="str">
        <f t="shared" si="59"/>
        <v/>
      </c>
      <c r="BK71" s="77" t="str">
        <f t="shared" si="59"/>
        <v/>
      </c>
      <c r="BL71" s="77" t="str">
        <f t="shared" si="59"/>
        <v/>
      </c>
      <c r="BM71" s="77" t="str">
        <f t="shared" si="59"/>
        <v/>
      </c>
      <c r="BN71" s="77" t="str">
        <f t="shared" si="59"/>
        <v/>
      </c>
      <c r="BO71" s="77" t="str">
        <f t="shared" si="59"/>
        <v/>
      </c>
      <c r="BP71" s="77" t="str">
        <f t="shared" si="59"/>
        <v/>
      </c>
      <c r="BQ71" s="77" t="str">
        <f t="shared" si="59"/>
        <v/>
      </c>
      <c r="BR71" s="77" t="str">
        <f t="shared" si="59"/>
        <v/>
      </c>
      <c r="BS71" s="77" t="str">
        <f t="shared" si="59"/>
        <v/>
      </c>
      <c r="BT71" s="77" t="str">
        <f t="shared" si="59"/>
        <v/>
      </c>
      <c r="BU71" s="77" t="str">
        <f t="shared" si="59"/>
        <v/>
      </c>
      <c r="BV71" s="77" t="str">
        <f t="shared" si="59"/>
        <v/>
      </c>
      <c r="BW71" s="77" t="str">
        <f t="shared" si="59"/>
        <v/>
      </c>
      <c r="BX71" s="77" t="str">
        <f t="shared" si="59"/>
        <v/>
      </c>
      <c r="BY71" s="41" t="str">
        <f t="shared" si="59"/>
        <v/>
      </c>
    </row>
    <row r="72" spans="2:77">
      <c r="B72" s="83" t="s">
        <v>106</v>
      </c>
      <c r="C72" s="41">
        <v>1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/>
      <c r="T72" s="41" t="s">
        <v>43</v>
      </c>
      <c r="U72" s="77" t="s">
        <v>30</v>
      </c>
      <c r="V72" s="77" t="s">
        <v>34</v>
      </c>
      <c r="W72" s="77" t="s">
        <v>40</v>
      </c>
      <c r="X72" s="77" t="s">
        <v>32</v>
      </c>
      <c r="Y72" s="77" t="s">
        <v>33</v>
      </c>
      <c r="Z72" s="41" t="s">
        <v>43</v>
      </c>
      <c r="AB72" s="138" t="s">
        <v>37</v>
      </c>
      <c r="AC72" s="138" t="s">
        <v>41</v>
      </c>
      <c r="AD72" s="138" t="s">
        <v>31</v>
      </c>
      <c r="AE72" s="138" t="s">
        <v>30</v>
      </c>
      <c r="AF72" s="138" t="s">
        <v>33</v>
      </c>
      <c r="AG72" s="138" t="s">
        <v>32</v>
      </c>
      <c r="AH72" s="138" t="s">
        <v>43</v>
      </c>
      <c r="AV72" s="77" t="str">
        <f t="shared" ref="AV72:BY74" si="60">IF(AV36&gt;1,"S","")</f>
        <v/>
      </c>
      <c r="AW72" s="77" t="str">
        <f t="shared" si="60"/>
        <v/>
      </c>
      <c r="AX72" s="77" t="str">
        <f t="shared" si="60"/>
        <v/>
      </c>
      <c r="AY72" s="77" t="str">
        <f t="shared" si="60"/>
        <v/>
      </c>
      <c r="AZ72" s="77" t="str">
        <f t="shared" si="60"/>
        <v/>
      </c>
      <c r="BA72" s="77" t="str">
        <f t="shared" si="60"/>
        <v/>
      </c>
      <c r="BB72" s="77" t="str">
        <f t="shared" si="60"/>
        <v/>
      </c>
      <c r="BC72" s="77" t="str">
        <f t="shared" si="60"/>
        <v/>
      </c>
      <c r="BD72" s="77" t="str">
        <f t="shared" si="60"/>
        <v/>
      </c>
      <c r="BE72" s="77" t="str">
        <f t="shared" si="60"/>
        <v/>
      </c>
      <c r="BF72" s="77" t="str">
        <f t="shared" si="60"/>
        <v/>
      </c>
      <c r="BG72" s="77" t="str">
        <f t="shared" si="60"/>
        <v/>
      </c>
      <c r="BH72" s="77" t="str">
        <f t="shared" si="60"/>
        <v/>
      </c>
      <c r="BI72" s="77" t="str">
        <f t="shared" si="60"/>
        <v/>
      </c>
      <c r="BJ72" s="77" t="str">
        <f t="shared" si="60"/>
        <v/>
      </c>
      <c r="BK72" s="77" t="str">
        <f t="shared" si="60"/>
        <v/>
      </c>
      <c r="BL72" s="77" t="str">
        <f t="shared" si="60"/>
        <v/>
      </c>
      <c r="BM72" s="77" t="str">
        <f t="shared" si="60"/>
        <v/>
      </c>
      <c r="BN72" s="77" t="str">
        <f t="shared" si="60"/>
        <v/>
      </c>
      <c r="BO72" s="77" t="str">
        <f t="shared" si="60"/>
        <v/>
      </c>
      <c r="BP72" s="77" t="str">
        <f t="shared" si="60"/>
        <v/>
      </c>
      <c r="BQ72" s="77" t="str">
        <f t="shared" si="60"/>
        <v/>
      </c>
      <c r="BR72" s="77" t="str">
        <f t="shared" si="60"/>
        <v/>
      </c>
      <c r="BS72" s="77" t="str">
        <f t="shared" si="60"/>
        <v/>
      </c>
      <c r="BT72" s="77" t="str">
        <f t="shared" si="60"/>
        <v/>
      </c>
      <c r="BU72" s="77" t="str">
        <f t="shared" si="60"/>
        <v/>
      </c>
      <c r="BV72" s="77" t="str">
        <f t="shared" si="60"/>
        <v/>
      </c>
      <c r="BW72" s="77" t="str">
        <f t="shared" si="60"/>
        <v/>
      </c>
      <c r="BX72" s="77" t="str">
        <f t="shared" si="60"/>
        <v/>
      </c>
      <c r="BY72" s="41" t="str">
        <f t="shared" si="60"/>
        <v/>
      </c>
    </row>
    <row r="73" spans="2:77">
      <c r="B73" s="83" t="s">
        <v>32</v>
      </c>
      <c r="C73" s="41">
        <v>2</v>
      </c>
      <c r="D73" s="41">
        <v>2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/>
      <c r="T73" s="77" t="s">
        <v>37</v>
      </c>
      <c r="U73" s="77" t="s">
        <v>37</v>
      </c>
      <c r="V73" s="41" t="s">
        <v>41</v>
      </c>
      <c r="W73" s="77" t="s">
        <v>30</v>
      </c>
      <c r="X73" s="77" t="s">
        <v>31</v>
      </c>
      <c r="Y73" s="41" t="s">
        <v>30</v>
      </c>
      <c r="Z73" s="77" t="s">
        <v>33</v>
      </c>
      <c r="AB73" s="138" t="s">
        <v>43</v>
      </c>
      <c r="AC73" s="138" t="s">
        <v>37</v>
      </c>
      <c r="AD73" s="138" t="s">
        <v>41</v>
      </c>
      <c r="AE73" s="138" t="s">
        <v>31</v>
      </c>
      <c r="AF73" s="138" t="s">
        <v>32</v>
      </c>
      <c r="AG73" s="138" t="s">
        <v>30</v>
      </c>
      <c r="AH73" s="138" t="s">
        <v>33</v>
      </c>
      <c r="AV73" s="77" t="str">
        <f t="shared" si="60"/>
        <v/>
      </c>
      <c r="AW73" s="77" t="str">
        <f t="shared" si="60"/>
        <v/>
      </c>
      <c r="AX73" s="77" t="str">
        <f t="shared" si="60"/>
        <v/>
      </c>
      <c r="AY73" s="77" t="str">
        <f t="shared" si="60"/>
        <v/>
      </c>
      <c r="AZ73" s="77" t="str">
        <f t="shared" si="60"/>
        <v/>
      </c>
      <c r="BA73" s="77" t="str">
        <f t="shared" si="60"/>
        <v/>
      </c>
      <c r="BB73" s="77" t="str">
        <f t="shared" si="60"/>
        <v/>
      </c>
      <c r="BC73" s="77" t="str">
        <f t="shared" si="60"/>
        <v/>
      </c>
      <c r="BD73" s="77" t="str">
        <f t="shared" si="60"/>
        <v/>
      </c>
      <c r="BE73" s="77" t="str">
        <f t="shared" si="60"/>
        <v/>
      </c>
      <c r="BF73" s="77" t="str">
        <f t="shared" si="60"/>
        <v/>
      </c>
      <c r="BG73" s="77" t="str">
        <f t="shared" si="60"/>
        <v/>
      </c>
      <c r="BH73" s="77" t="str">
        <f t="shared" si="60"/>
        <v/>
      </c>
      <c r="BI73" s="77" t="str">
        <f t="shared" si="60"/>
        <v/>
      </c>
      <c r="BJ73" s="77" t="str">
        <f t="shared" si="60"/>
        <v/>
      </c>
      <c r="BK73" s="77" t="str">
        <f t="shared" si="60"/>
        <v/>
      </c>
      <c r="BL73" s="77" t="str">
        <f t="shared" si="60"/>
        <v/>
      </c>
      <c r="BM73" s="77" t="str">
        <f t="shared" si="60"/>
        <v/>
      </c>
      <c r="BN73" s="77" t="str">
        <f t="shared" si="60"/>
        <v/>
      </c>
      <c r="BO73" s="77" t="str">
        <f t="shared" si="60"/>
        <v/>
      </c>
      <c r="BP73" s="77" t="str">
        <f t="shared" si="60"/>
        <v/>
      </c>
      <c r="BQ73" s="77" t="str">
        <f t="shared" si="60"/>
        <v/>
      </c>
      <c r="BR73" s="77" t="str">
        <f t="shared" si="60"/>
        <v/>
      </c>
      <c r="BS73" s="77" t="str">
        <f t="shared" si="60"/>
        <v/>
      </c>
      <c r="BT73" s="77" t="str">
        <f t="shared" si="60"/>
        <v/>
      </c>
      <c r="BU73" s="77" t="str">
        <f t="shared" si="60"/>
        <v/>
      </c>
      <c r="BV73" s="77" t="str">
        <f t="shared" si="60"/>
        <v/>
      </c>
      <c r="BW73" s="77" t="str">
        <f t="shared" si="60"/>
        <v/>
      </c>
      <c r="BX73" s="77" t="str">
        <f t="shared" si="60"/>
        <v/>
      </c>
      <c r="BY73" s="41" t="str">
        <f t="shared" si="60"/>
        <v/>
      </c>
    </row>
    <row r="74" spans="2:77" ht="20.25">
      <c r="B74" s="83" t="s">
        <v>31</v>
      </c>
      <c r="C74" s="41">
        <v>2</v>
      </c>
      <c r="D74" s="41">
        <v>1</v>
      </c>
      <c r="E74" s="41">
        <v>1</v>
      </c>
      <c r="F74" s="41">
        <v>1</v>
      </c>
      <c r="G74" s="41">
        <v>1</v>
      </c>
      <c r="H74" s="41">
        <v>1</v>
      </c>
      <c r="I74" s="41">
        <v>1</v>
      </c>
      <c r="J74" s="41">
        <v>1</v>
      </c>
      <c r="K74" s="41">
        <v>1</v>
      </c>
      <c r="L74" s="41">
        <v>1</v>
      </c>
      <c r="M74" s="41"/>
      <c r="T74" s="77" t="s">
        <v>33</v>
      </c>
      <c r="U74" s="77" t="s">
        <v>37</v>
      </c>
      <c r="V74" s="77" t="s">
        <v>30</v>
      </c>
      <c r="W74" s="41" t="s">
        <v>41</v>
      </c>
      <c r="X74" s="41" t="s">
        <v>41</v>
      </c>
      <c r="Y74" s="77" t="s">
        <v>31</v>
      </c>
      <c r="Z74" s="77" t="s">
        <v>34</v>
      </c>
      <c r="AB74" s="133" t="s">
        <v>33</v>
      </c>
      <c r="AC74" s="133" t="s">
        <v>37</v>
      </c>
      <c r="AD74" s="192" t="s">
        <v>34</v>
      </c>
      <c r="AE74" s="133" t="s">
        <v>40</v>
      </c>
      <c r="AF74" s="133" t="s">
        <v>43</v>
      </c>
      <c r="AG74" s="192" t="s">
        <v>88</v>
      </c>
      <c r="AH74" s="192" t="s">
        <v>32</v>
      </c>
      <c r="AV74" s="77" t="str">
        <f t="shared" si="60"/>
        <v/>
      </c>
      <c r="AW74" s="77" t="str">
        <f t="shared" si="60"/>
        <v/>
      </c>
      <c r="AX74" s="77" t="str">
        <f t="shared" si="60"/>
        <v/>
      </c>
      <c r="AY74" s="77" t="str">
        <f t="shared" si="60"/>
        <v/>
      </c>
      <c r="AZ74" s="77" t="str">
        <f t="shared" si="60"/>
        <v/>
      </c>
      <c r="BA74" s="77" t="str">
        <f t="shared" si="60"/>
        <v/>
      </c>
      <c r="BB74" s="77" t="str">
        <f t="shared" si="60"/>
        <v/>
      </c>
      <c r="BC74" s="77" t="str">
        <f t="shared" si="60"/>
        <v/>
      </c>
      <c r="BD74" s="77" t="str">
        <f t="shared" si="60"/>
        <v/>
      </c>
      <c r="BE74" s="77" t="str">
        <f t="shared" si="60"/>
        <v/>
      </c>
      <c r="BF74" s="77" t="str">
        <f t="shared" si="60"/>
        <v/>
      </c>
      <c r="BG74" s="77" t="str">
        <f t="shared" si="60"/>
        <v/>
      </c>
      <c r="BH74" s="77" t="str">
        <f t="shared" si="60"/>
        <v/>
      </c>
      <c r="BI74" s="77" t="str">
        <f t="shared" si="60"/>
        <v/>
      </c>
      <c r="BJ74" s="77" t="str">
        <f t="shared" si="60"/>
        <v/>
      </c>
      <c r="BK74" s="77" t="str">
        <f t="shared" ref="BK74:BY74" si="61">IF(BK38&gt;1,"S","")</f>
        <v/>
      </c>
      <c r="BL74" s="77" t="str">
        <f t="shared" si="61"/>
        <v/>
      </c>
      <c r="BM74" s="77" t="str">
        <f t="shared" si="61"/>
        <v/>
      </c>
      <c r="BN74" s="77" t="str">
        <f t="shared" si="61"/>
        <v/>
      </c>
      <c r="BO74" s="77" t="str">
        <f t="shared" si="61"/>
        <v/>
      </c>
      <c r="BP74" s="77" t="str">
        <f t="shared" si="61"/>
        <v/>
      </c>
      <c r="BQ74" s="77" t="str">
        <f t="shared" si="61"/>
        <v/>
      </c>
      <c r="BR74" s="77" t="str">
        <f t="shared" si="61"/>
        <v/>
      </c>
      <c r="BS74" s="77" t="str">
        <f t="shared" si="61"/>
        <v/>
      </c>
      <c r="BT74" s="77" t="str">
        <f t="shared" si="61"/>
        <v/>
      </c>
      <c r="BU74" s="77" t="str">
        <f t="shared" si="61"/>
        <v/>
      </c>
      <c r="BV74" s="77" t="str">
        <f t="shared" si="61"/>
        <v/>
      </c>
      <c r="BW74" s="77" t="str">
        <f t="shared" si="61"/>
        <v/>
      </c>
      <c r="BX74" s="77" t="str">
        <f t="shared" si="61"/>
        <v/>
      </c>
      <c r="BY74" s="41" t="str">
        <f t="shared" si="61"/>
        <v/>
      </c>
    </row>
    <row r="75" spans="2:77">
      <c r="B75" s="83" t="s">
        <v>33</v>
      </c>
      <c r="C75" s="41">
        <v>2</v>
      </c>
      <c r="D75" s="41">
        <v>2</v>
      </c>
      <c r="E75" s="41">
        <v>1</v>
      </c>
      <c r="F75" s="41">
        <v>1</v>
      </c>
      <c r="G75" s="41">
        <v>1</v>
      </c>
      <c r="H75" s="41">
        <v>1</v>
      </c>
      <c r="I75" s="41">
        <v>1</v>
      </c>
      <c r="J75" s="41">
        <v>1</v>
      </c>
      <c r="K75" s="41">
        <v>1</v>
      </c>
      <c r="L75" s="41">
        <v>1</v>
      </c>
      <c r="M75" s="41"/>
      <c r="T75" s="77"/>
      <c r="U75" s="77"/>
      <c r="V75" s="77"/>
      <c r="W75" s="77"/>
      <c r="X75" s="77"/>
      <c r="Y75" s="77"/>
      <c r="Z75" s="77"/>
      <c r="AV75" s="77" t="str">
        <f t="shared" ref="AV75:BY75" si="62">IF(AV39&gt;1,"S","")</f>
        <v/>
      </c>
      <c r="AW75" s="77" t="str">
        <f t="shared" si="62"/>
        <v/>
      </c>
      <c r="AX75" s="77" t="str">
        <f t="shared" si="62"/>
        <v/>
      </c>
      <c r="AY75" s="77" t="str">
        <f t="shared" si="62"/>
        <v/>
      </c>
      <c r="AZ75" s="77" t="str">
        <f t="shared" si="62"/>
        <v/>
      </c>
      <c r="BA75" s="77" t="str">
        <f t="shared" si="62"/>
        <v/>
      </c>
      <c r="BB75" s="77" t="str">
        <f t="shared" si="62"/>
        <v/>
      </c>
      <c r="BC75" s="77" t="str">
        <f t="shared" si="62"/>
        <v/>
      </c>
      <c r="BD75" s="77" t="str">
        <f t="shared" si="62"/>
        <v/>
      </c>
      <c r="BE75" s="77" t="str">
        <f t="shared" si="62"/>
        <v/>
      </c>
      <c r="BF75" s="77" t="str">
        <f t="shared" si="62"/>
        <v/>
      </c>
      <c r="BG75" s="77" t="str">
        <f t="shared" si="62"/>
        <v/>
      </c>
      <c r="BH75" s="77" t="str">
        <f t="shared" si="62"/>
        <v/>
      </c>
      <c r="BI75" s="77" t="str">
        <f t="shared" si="62"/>
        <v/>
      </c>
      <c r="BJ75" s="77" t="str">
        <f t="shared" si="62"/>
        <v/>
      </c>
      <c r="BK75" s="77" t="str">
        <f t="shared" si="62"/>
        <v/>
      </c>
      <c r="BL75" s="77" t="str">
        <f t="shared" si="62"/>
        <v/>
      </c>
      <c r="BM75" s="77" t="str">
        <f t="shared" si="62"/>
        <v/>
      </c>
      <c r="BN75" s="77" t="str">
        <f t="shared" si="62"/>
        <v/>
      </c>
      <c r="BO75" s="77" t="str">
        <f t="shared" si="62"/>
        <v/>
      </c>
      <c r="BP75" s="77" t="str">
        <f t="shared" si="62"/>
        <v/>
      </c>
      <c r="BQ75" s="77" t="str">
        <f t="shared" si="62"/>
        <v/>
      </c>
      <c r="BR75" s="77" t="str">
        <f t="shared" si="62"/>
        <v/>
      </c>
      <c r="BS75" s="77" t="str">
        <f t="shared" si="62"/>
        <v/>
      </c>
      <c r="BT75" s="77" t="str">
        <f t="shared" si="62"/>
        <v/>
      </c>
      <c r="BU75" s="77" t="str">
        <f t="shared" si="62"/>
        <v/>
      </c>
      <c r="BV75" s="77" t="str">
        <f t="shared" si="62"/>
        <v/>
      </c>
      <c r="BW75" s="77" t="str">
        <f t="shared" si="62"/>
        <v/>
      </c>
      <c r="BX75" s="77" t="str">
        <f t="shared" si="62"/>
        <v/>
      </c>
      <c r="BY75" s="41" t="str">
        <f t="shared" si="62"/>
        <v/>
      </c>
    </row>
    <row r="76" spans="2:77">
      <c r="B76" s="83" t="s">
        <v>34</v>
      </c>
      <c r="C76" s="41">
        <v>2</v>
      </c>
      <c r="D76" s="41">
        <v>1</v>
      </c>
      <c r="E76" s="41">
        <v>1</v>
      </c>
      <c r="F76" s="41">
        <v>1</v>
      </c>
      <c r="G76" s="41">
        <v>1</v>
      </c>
      <c r="H76" s="41">
        <v>1</v>
      </c>
      <c r="I76" s="41">
        <v>1</v>
      </c>
      <c r="J76" s="41">
        <v>1</v>
      </c>
      <c r="K76" s="41">
        <v>1</v>
      </c>
      <c r="L76" s="41">
        <v>1</v>
      </c>
      <c r="M76" s="41"/>
      <c r="N76" s="1"/>
      <c r="AV76" s="77" t="str">
        <f t="shared" ref="AV76:BY76" si="63">IF(AV40&gt;1,"S","")</f>
        <v/>
      </c>
      <c r="AW76" s="77" t="str">
        <f t="shared" si="63"/>
        <v/>
      </c>
      <c r="AX76" s="77" t="str">
        <f t="shared" si="63"/>
        <v/>
      </c>
      <c r="AY76" s="77" t="str">
        <f t="shared" si="63"/>
        <v/>
      </c>
      <c r="AZ76" s="77" t="str">
        <f t="shared" si="63"/>
        <v/>
      </c>
      <c r="BA76" s="77" t="str">
        <f t="shared" si="63"/>
        <v/>
      </c>
      <c r="BB76" s="77" t="str">
        <f t="shared" si="63"/>
        <v/>
      </c>
      <c r="BC76" s="77" t="str">
        <f t="shared" si="63"/>
        <v/>
      </c>
      <c r="BD76" s="77" t="str">
        <f t="shared" si="63"/>
        <v/>
      </c>
      <c r="BE76" s="77" t="str">
        <f t="shared" si="63"/>
        <v/>
      </c>
      <c r="BF76" s="77" t="str">
        <f t="shared" si="63"/>
        <v/>
      </c>
      <c r="BG76" s="77" t="str">
        <f t="shared" si="63"/>
        <v/>
      </c>
      <c r="BH76" s="77" t="str">
        <f t="shared" si="63"/>
        <v/>
      </c>
      <c r="BI76" s="77" t="str">
        <f t="shared" si="63"/>
        <v/>
      </c>
      <c r="BJ76" s="77" t="str">
        <f t="shared" si="63"/>
        <v/>
      </c>
      <c r="BK76" s="77" t="str">
        <f t="shared" si="63"/>
        <v/>
      </c>
      <c r="BL76" s="77" t="str">
        <f t="shared" si="63"/>
        <v/>
      </c>
      <c r="BM76" s="77" t="str">
        <f t="shared" si="63"/>
        <v/>
      </c>
      <c r="BN76" s="77" t="str">
        <f t="shared" si="63"/>
        <v/>
      </c>
      <c r="BO76" s="77" t="str">
        <f t="shared" si="63"/>
        <v/>
      </c>
      <c r="BP76" s="77" t="str">
        <f t="shared" si="63"/>
        <v/>
      </c>
      <c r="BQ76" s="77" t="str">
        <f t="shared" si="63"/>
        <v/>
      </c>
      <c r="BR76" s="77" t="str">
        <f t="shared" si="63"/>
        <v/>
      </c>
      <c r="BS76" s="77" t="str">
        <f t="shared" si="63"/>
        <v/>
      </c>
      <c r="BT76" s="77" t="str">
        <f t="shared" si="63"/>
        <v/>
      </c>
      <c r="BU76" s="77" t="str">
        <f t="shared" si="63"/>
        <v/>
      </c>
      <c r="BV76" s="77" t="str">
        <f t="shared" si="63"/>
        <v/>
      </c>
      <c r="BW76" s="77" t="str">
        <f t="shared" si="63"/>
        <v/>
      </c>
      <c r="BX76" s="77" t="str">
        <f t="shared" si="63"/>
        <v/>
      </c>
      <c r="BY76" s="41" t="str">
        <f t="shared" si="63"/>
        <v/>
      </c>
    </row>
    <row r="77" spans="2:77">
      <c r="B77" s="83" t="s">
        <v>35</v>
      </c>
      <c r="C77" s="41">
        <v>1</v>
      </c>
      <c r="D77" s="41">
        <v>2</v>
      </c>
      <c r="E77" s="41">
        <v>1</v>
      </c>
      <c r="F77" s="41">
        <v>1</v>
      </c>
      <c r="G77" s="41">
        <v>1</v>
      </c>
      <c r="H77" s="41">
        <v>1</v>
      </c>
      <c r="I77" s="41">
        <v>1</v>
      </c>
      <c r="J77" s="41">
        <v>1</v>
      </c>
      <c r="K77" s="41">
        <v>1</v>
      </c>
      <c r="L77" s="41">
        <v>1</v>
      </c>
      <c r="M77" s="41"/>
      <c r="AV77" s="154" t="str">
        <f>IF(AV42&gt;1,"S","")</f>
        <v>S</v>
      </c>
      <c r="AW77" s="136"/>
      <c r="AX77" s="136"/>
      <c r="AY77" s="136"/>
      <c r="AZ77" s="136"/>
      <c r="BA77" s="136"/>
      <c r="BB77" s="136"/>
      <c r="BC77" s="136"/>
    </row>
    <row r="78" spans="2:77">
      <c r="B78" s="83" t="s">
        <v>36</v>
      </c>
      <c r="C78" s="41">
        <v>0</v>
      </c>
      <c r="D78" s="41">
        <v>0</v>
      </c>
      <c r="E78" s="41">
        <v>1</v>
      </c>
      <c r="F78" s="41">
        <v>1</v>
      </c>
      <c r="G78" s="41">
        <v>1</v>
      </c>
      <c r="H78" s="41">
        <v>1</v>
      </c>
      <c r="I78" s="41">
        <v>0</v>
      </c>
      <c r="J78" s="41">
        <v>0</v>
      </c>
      <c r="K78" s="41">
        <v>0</v>
      </c>
      <c r="L78" s="41">
        <v>0</v>
      </c>
      <c r="M78" s="41"/>
      <c r="T78" s="41" t="s">
        <v>168</v>
      </c>
      <c r="U78" s="41" t="s">
        <v>169</v>
      </c>
      <c r="V78" s="41" t="s">
        <v>170</v>
      </c>
      <c r="W78" s="41" t="s">
        <v>171</v>
      </c>
      <c r="X78" s="41" t="s">
        <v>172</v>
      </c>
      <c r="Y78" s="41" t="s">
        <v>173</v>
      </c>
      <c r="Z78" s="41" t="s">
        <v>174</v>
      </c>
      <c r="AA78" s="181" t="s">
        <v>130</v>
      </c>
      <c r="AB78" s="181" t="s">
        <v>131</v>
      </c>
      <c r="AC78" s="181" t="s">
        <v>132</v>
      </c>
      <c r="AD78" s="181" t="s">
        <v>133</v>
      </c>
      <c r="AE78" s="181" t="s">
        <v>13</v>
      </c>
      <c r="AF78" s="181" t="s">
        <v>135</v>
      </c>
      <c r="AG78" s="181" t="s">
        <v>136</v>
      </c>
      <c r="AH78" s="181" t="s">
        <v>137</v>
      </c>
      <c r="AV78" s="154" t="str">
        <f>IF(AV43&gt;1,"S","")</f>
        <v>S</v>
      </c>
      <c r="AW78" s="136"/>
      <c r="AX78" s="136"/>
      <c r="AY78" s="136"/>
      <c r="AZ78" s="136"/>
      <c r="BA78" s="136"/>
      <c r="BB78" s="136"/>
      <c r="BC78" s="136"/>
    </row>
    <row r="79" spans="2:77">
      <c r="B79" s="83" t="s">
        <v>39</v>
      </c>
      <c r="C79" s="41">
        <v>1</v>
      </c>
      <c r="D79" s="41">
        <v>2</v>
      </c>
      <c r="E79" s="41">
        <v>1</v>
      </c>
      <c r="F79" s="41">
        <v>1</v>
      </c>
      <c r="G79" s="41">
        <v>1</v>
      </c>
      <c r="H79" s="41">
        <v>1</v>
      </c>
      <c r="I79" s="41">
        <v>1</v>
      </c>
      <c r="J79" s="41">
        <v>1</v>
      </c>
      <c r="K79" s="41">
        <v>1</v>
      </c>
      <c r="L79" s="41">
        <v>1</v>
      </c>
      <c r="M79" s="41"/>
      <c r="T79" s="6" t="s">
        <v>37</v>
      </c>
      <c r="U79" s="182" t="s">
        <v>41</v>
      </c>
      <c r="V79" s="177" t="s">
        <v>38</v>
      </c>
      <c r="W79" s="6" t="s">
        <v>38</v>
      </c>
      <c r="X79" s="6" t="s">
        <v>37</v>
      </c>
      <c r="Y79" s="15" t="s">
        <v>43</v>
      </c>
      <c r="Z79" s="6" t="s">
        <v>38</v>
      </c>
      <c r="AA79" s="6" t="s">
        <v>175</v>
      </c>
      <c r="AB79" s="39" t="s">
        <v>37</v>
      </c>
      <c r="AC79" s="8" t="s">
        <v>37</v>
      </c>
      <c r="AD79" s="6" t="s">
        <v>37</v>
      </c>
      <c r="AE79" s="6" t="s">
        <v>38</v>
      </c>
      <c r="AF79" s="6" t="s">
        <v>35</v>
      </c>
      <c r="AG79" s="8" t="s">
        <v>176</v>
      </c>
      <c r="AH79" s="39" t="s">
        <v>37</v>
      </c>
      <c r="AV79" s="154" t="str">
        <f>IF(AV44&gt;1,"S","")</f>
        <v>S</v>
      </c>
      <c r="AW79" s="136"/>
      <c r="AX79" s="136"/>
      <c r="AY79" s="136"/>
      <c r="AZ79" s="136"/>
      <c r="BA79" s="136"/>
      <c r="BB79" s="136"/>
      <c r="BC79" s="136"/>
    </row>
    <row r="80" spans="2:77">
      <c r="B80" s="83" t="s">
        <v>40</v>
      </c>
      <c r="C80" s="41">
        <v>1</v>
      </c>
      <c r="D80" s="41">
        <v>1</v>
      </c>
      <c r="E80" s="41">
        <v>1</v>
      </c>
      <c r="F80" s="41">
        <v>1</v>
      </c>
      <c r="G80" s="41">
        <v>1</v>
      </c>
      <c r="H80" s="41">
        <v>1</v>
      </c>
      <c r="I80" s="41">
        <v>0</v>
      </c>
      <c r="J80" s="41">
        <v>0</v>
      </c>
      <c r="K80" s="41">
        <v>0</v>
      </c>
      <c r="L80" s="41">
        <v>0</v>
      </c>
      <c r="M80" s="41"/>
      <c r="T80" s="6" t="s">
        <v>41</v>
      </c>
      <c r="U80" s="183" t="s">
        <v>38</v>
      </c>
      <c r="V80" s="8" t="s">
        <v>37</v>
      </c>
      <c r="W80" s="6" t="s">
        <v>43</v>
      </c>
      <c r="X80" s="6" t="s">
        <v>38</v>
      </c>
      <c r="Y80" s="15" t="s">
        <v>37</v>
      </c>
      <c r="Z80" s="6" t="s">
        <v>40</v>
      </c>
      <c r="AA80" s="6" t="s">
        <v>37</v>
      </c>
      <c r="AB80" s="6" t="s">
        <v>38</v>
      </c>
      <c r="AC80" s="6" t="s">
        <v>35</v>
      </c>
      <c r="AD80" s="6" t="s">
        <v>175</v>
      </c>
      <c r="AE80" s="39" t="s">
        <v>37</v>
      </c>
      <c r="AF80" s="6" t="s">
        <v>176</v>
      </c>
      <c r="AG80" s="8" t="s">
        <v>37</v>
      </c>
      <c r="AH80" s="176" t="s">
        <v>38</v>
      </c>
      <c r="AV80" s="154" t="str">
        <f>IF(AV45&gt;1,"S","")</f>
        <v/>
      </c>
      <c r="AW80" s="136"/>
      <c r="AX80" s="136"/>
      <c r="AY80" s="136"/>
      <c r="AZ80" s="136"/>
      <c r="BA80" s="136"/>
      <c r="BB80" s="136"/>
      <c r="BC80" s="136"/>
    </row>
    <row r="81" spans="2:65">
      <c r="B81" s="83" t="s">
        <v>41</v>
      </c>
      <c r="C81" s="41">
        <v>2</v>
      </c>
      <c r="D81" s="41">
        <v>2</v>
      </c>
      <c r="E81" s="41">
        <v>0</v>
      </c>
      <c r="F81" s="41">
        <v>0</v>
      </c>
      <c r="G81" s="41">
        <v>0</v>
      </c>
      <c r="H81" s="41">
        <v>0</v>
      </c>
      <c r="I81" s="41">
        <v>1</v>
      </c>
      <c r="J81" s="41">
        <v>1</v>
      </c>
      <c r="K81" s="41">
        <v>0</v>
      </c>
      <c r="L81" s="41">
        <v>0</v>
      </c>
      <c r="M81" s="41"/>
      <c r="T81" s="39" t="s">
        <v>38</v>
      </c>
      <c r="U81" s="35" t="s">
        <v>175</v>
      </c>
      <c r="V81" s="8" t="s">
        <v>37</v>
      </c>
      <c r="W81" s="6" t="s">
        <v>37</v>
      </c>
      <c r="X81" s="6" t="s">
        <v>37</v>
      </c>
      <c r="Y81" s="184" t="s">
        <v>38</v>
      </c>
      <c r="Z81" s="24" t="s">
        <v>37</v>
      </c>
      <c r="AA81" s="41"/>
      <c r="AB81" s="41"/>
      <c r="AC81" s="41"/>
      <c r="AD81" s="41"/>
      <c r="AE81" s="41"/>
      <c r="AF81" s="41"/>
      <c r="AG81" s="41"/>
      <c r="AH81" s="41"/>
      <c r="AV81" s="154" t="str">
        <f>IF(AV46&gt;1,"S","")</f>
        <v>S</v>
      </c>
    </row>
    <row r="82" spans="2:65">
      <c r="B82" s="83" t="s">
        <v>42</v>
      </c>
      <c r="C82" s="41">
        <v>0</v>
      </c>
      <c r="D82" s="41">
        <v>1</v>
      </c>
      <c r="E82" s="41">
        <v>1</v>
      </c>
      <c r="F82" s="41">
        <v>1</v>
      </c>
      <c r="G82" s="41">
        <v>1</v>
      </c>
      <c r="H82" s="41">
        <v>1</v>
      </c>
      <c r="I82" s="41">
        <v>0</v>
      </c>
      <c r="J82" s="41">
        <v>0</v>
      </c>
      <c r="K82" s="41">
        <v>0</v>
      </c>
      <c r="L82" s="41">
        <v>0</v>
      </c>
      <c r="M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</row>
    <row r="83" spans="2:65">
      <c r="B83" s="83" t="s">
        <v>43</v>
      </c>
      <c r="C83" s="41">
        <v>1</v>
      </c>
      <c r="D83" s="41">
        <v>1</v>
      </c>
      <c r="E83" s="41">
        <v>0</v>
      </c>
      <c r="F83" s="41">
        <v>0</v>
      </c>
      <c r="G83" s="41">
        <v>0</v>
      </c>
      <c r="H83" s="41">
        <v>0</v>
      </c>
      <c r="I83" s="41">
        <v>1</v>
      </c>
      <c r="J83" s="41">
        <v>1</v>
      </c>
      <c r="K83" s="41">
        <v>0</v>
      </c>
      <c r="L83" s="41">
        <v>0</v>
      </c>
      <c r="M83" s="41"/>
      <c r="T83" s="41"/>
      <c r="U83" s="41"/>
      <c r="V83" s="41"/>
      <c r="W83" s="41"/>
      <c r="X83" s="41"/>
      <c r="Y83" s="41"/>
      <c r="Z83" s="41"/>
      <c r="AA83" s="77"/>
      <c r="AB83" s="77"/>
      <c r="AC83" s="77"/>
      <c r="AD83" s="77"/>
      <c r="AE83" s="77"/>
      <c r="AF83" s="77"/>
      <c r="AG83" s="77"/>
      <c r="AH83" s="77"/>
    </row>
    <row r="84" spans="2:65">
      <c r="B84" s="83" t="s">
        <v>126</v>
      </c>
      <c r="C84" s="41">
        <v>1</v>
      </c>
      <c r="D84" s="41">
        <v>1</v>
      </c>
      <c r="E84" s="41">
        <v>1</v>
      </c>
      <c r="F84" s="41">
        <v>1</v>
      </c>
      <c r="G84" s="41">
        <v>1</v>
      </c>
      <c r="H84" s="41">
        <v>1</v>
      </c>
      <c r="I84" s="41">
        <v>1</v>
      </c>
      <c r="J84" s="41">
        <v>1</v>
      </c>
      <c r="K84" s="41">
        <v>1</v>
      </c>
      <c r="L84" s="41">
        <v>1</v>
      </c>
      <c r="M84" s="41"/>
    </row>
    <row r="85" spans="2:65">
      <c r="B85" s="83" t="s">
        <v>116</v>
      </c>
      <c r="C85" s="41">
        <v>1</v>
      </c>
      <c r="D85" s="41">
        <v>1</v>
      </c>
      <c r="E85" s="41">
        <v>1</v>
      </c>
      <c r="F85" s="41">
        <v>1</v>
      </c>
      <c r="G85" s="41">
        <v>1</v>
      </c>
      <c r="H85" s="41">
        <v>1</v>
      </c>
      <c r="I85" s="41">
        <v>1</v>
      </c>
      <c r="J85" s="41">
        <v>1</v>
      </c>
      <c r="K85" s="41">
        <v>1</v>
      </c>
      <c r="L85" s="41">
        <v>1</v>
      </c>
      <c r="M85" s="41"/>
    </row>
    <row r="86" spans="2:65">
      <c r="B86" s="83" t="s">
        <v>117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1</v>
      </c>
      <c r="J86" s="41">
        <v>1</v>
      </c>
      <c r="K86" s="41">
        <v>1</v>
      </c>
      <c r="L86" s="41">
        <v>1</v>
      </c>
      <c r="M86" s="41"/>
    </row>
    <row r="87" spans="2:65">
      <c r="B87" s="83" t="s">
        <v>165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/>
      <c r="J87" s="41">
        <v>0</v>
      </c>
      <c r="K87" s="41">
        <v>2</v>
      </c>
      <c r="L87" s="41">
        <v>2</v>
      </c>
      <c r="M87" s="41"/>
    </row>
    <row r="88" spans="2:65">
      <c r="C88">
        <f>SUM(C67:C87)</f>
        <v>30</v>
      </c>
      <c r="D88">
        <f t="shared" ref="D88:L88" si="64">SUM(D67:D87)</f>
        <v>30</v>
      </c>
      <c r="E88">
        <f t="shared" si="64"/>
        <v>21</v>
      </c>
      <c r="F88">
        <f t="shared" si="64"/>
        <v>21</v>
      </c>
      <c r="G88">
        <f t="shared" si="64"/>
        <v>21</v>
      </c>
      <c r="H88">
        <f t="shared" si="64"/>
        <v>21</v>
      </c>
      <c r="I88">
        <f t="shared" si="64"/>
        <v>21</v>
      </c>
      <c r="J88">
        <f t="shared" si="64"/>
        <v>21</v>
      </c>
      <c r="K88">
        <f t="shared" si="64"/>
        <v>21</v>
      </c>
      <c r="L88">
        <f t="shared" si="64"/>
        <v>21</v>
      </c>
    </row>
    <row r="92" spans="2:65">
      <c r="T92" s="337" t="s">
        <v>168</v>
      </c>
      <c r="U92" s="337"/>
      <c r="V92" s="337"/>
      <c r="W92" s="337"/>
      <c r="X92" s="337" t="s">
        <v>169</v>
      </c>
      <c r="Y92" s="337"/>
      <c r="Z92" s="337"/>
      <c r="AA92" s="337" t="s">
        <v>170</v>
      </c>
      <c r="AB92" s="337"/>
      <c r="AC92" s="337"/>
      <c r="AD92" s="337" t="s">
        <v>171</v>
      </c>
      <c r="AE92" s="337"/>
      <c r="AF92" s="337"/>
      <c r="AG92" s="337" t="s">
        <v>172</v>
      </c>
      <c r="AH92" s="337"/>
      <c r="AI92" s="337"/>
      <c r="AJ92" s="337" t="s">
        <v>173</v>
      </c>
      <c r="AK92" s="337"/>
      <c r="AL92" s="337"/>
      <c r="AM92" s="337" t="s">
        <v>174</v>
      </c>
      <c r="AN92" s="337"/>
      <c r="AO92" s="337"/>
      <c r="AP92" s="337" t="s">
        <v>130</v>
      </c>
      <c r="AQ92" s="337"/>
      <c r="AR92" s="337"/>
      <c r="AS92" s="337" t="s">
        <v>131</v>
      </c>
      <c r="AT92" s="337"/>
      <c r="AU92" s="337"/>
      <c r="AV92" s="337" t="s">
        <v>132</v>
      </c>
      <c r="AW92" s="337"/>
      <c r="AX92" s="337"/>
      <c r="AY92" s="337" t="s">
        <v>133</v>
      </c>
      <c r="AZ92" s="337"/>
      <c r="BA92" s="337"/>
      <c r="BB92" s="337" t="s">
        <v>134</v>
      </c>
      <c r="BC92" s="337"/>
      <c r="BD92" s="337"/>
      <c r="BE92" s="337" t="s">
        <v>135</v>
      </c>
      <c r="BF92" s="337"/>
      <c r="BG92" s="337"/>
      <c r="BH92" s="337" t="s">
        <v>136</v>
      </c>
      <c r="BI92" s="337"/>
      <c r="BJ92" s="337"/>
      <c r="BK92" s="337" t="s">
        <v>137</v>
      </c>
      <c r="BL92" s="337"/>
      <c r="BM92" s="337"/>
    </row>
    <row r="93" spans="2:65" ht="20.25">
      <c r="T93" s="21">
        <v>3</v>
      </c>
      <c r="U93" s="6" t="s">
        <v>40</v>
      </c>
      <c r="V93" s="138"/>
      <c r="W93" s="7" t="s">
        <v>67</v>
      </c>
      <c r="X93" s="6" t="s">
        <v>38</v>
      </c>
      <c r="Y93" s="138"/>
      <c r="Z93" s="7"/>
      <c r="AA93" s="8" t="s">
        <v>41</v>
      </c>
      <c r="AB93" s="138"/>
      <c r="AC93" s="8"/>
      <c r="AD93" s="6" t="s">
        <v>39</v>
      </c>
      <c r="AE93" s="138"/>
      <c r="AF93" s="7" t="s">
        <v>66</v>
      </c>
      <c r="AG93" s="6" t="s">
        <v>38</v>
      </c>
      <c r="AH93" s="138"/>
      <c r="AI93" s="7"/>
      <c r="AJ93" s="15" t="s">
        <v>38</v>
      </c>
      <c r="AK93" s="139"/>
      <c r="AL93" s="8"/>
      <c r="AM93" s="6"/>
      <c r="AN93" s="138"/>
      <c r="AO93" s="7"/>
      <c r="AP93" s="6" t="s">
        <v>37</v>
      </c>
      <c r="AQ93" s="138"/>
      <c r="AR93" s="7" t="s">
        <v>73</v>
      </c>
      <c r="AS93" s="6" t="s">
        <v>38</v>
      </c>
      <c r="AT93" s="138"/>
      <c r="AU93" s="7"/>
      <c r="AV93" s="8" t="s">
        <v>37</v>
      </c>
      <c r="AW93" s="138"/>
      <c r="AX93" s="8" t="s">
        <v>74</v>
      </c>
      <c r="AY93" s="6" t="s">
        <v>37</v>
      </c>
      <c r="AZ93" s="138"/>
      <c r="BA93" s="7" t="s">
        <v>76</v>
      </c>
      <c r="BB93" s="6" t="s">
        <v>37</v>
      </c>
      <c r="BC93" s="138"/>
      <c r="BD93" s="7" t="s">
        <v>81</v>
      </c>
      <c r="BE93" s="6" t="s">
        <v>167</v>
      </c>
      <c r="BF93" s="138"/>
      <c r="BG93" s="7"/>
      <c r="BH93" s="8" t="s">
        <v>37</v>
      </c>
      <c r="BI93" s="138"/>
      <c r="BJ93" s="8" t="s">
        <v>57</v>
      </c>
      <c r="BK93" s="6" t="s">
        <v>37</v>
      </c>
      <c r="BL93" s="138"/>
      <c r="BM93" s="7" t="s">
        <v>68</v>
      </c>
    </row>
    <row r="94" spans="2:65" ht="20.25">
      <c r="T94" s="21">
        <v>4</v>
      </c>
      <c r="U94" s="6" t="s">
        <v>39</v>
      </c>
      <c r="V94" s="138"/>
      <c r="W94" s="7" t="s">
        <v>66</v>
      </c>
      <c r="X94" s="6"/>
      <c r="Y94" s="138"/>
      <c r="Z94" s="7"/>
      <c r="AA94" s="8" t="s">
        <v>37</v>
      </c>
      <c r="AB94" s="138"/>
      <c r="AC94" s="8" t="s">
        <v>76</v>
      </c>
      <c r="AD94" s="6" t="s">
        <v>38</v>
      </c>
      <c r="AE94" s="138"/>
      <c r="AF94" s="7"/>
      <c r="AG94" s="6" t="s">
        <v>37</v>
      </c>
      <c r="AH94" s="138"/>
      <c r="AI94" s="7" t="s">
        <v>57</v>
      </c>
      <c r="AJ94" s="15" t="s">
        <v>87</v>
      </c>
      <c r="AK94" s="139"/>
      <c r="AL94" s="8" t="s">
        <v>68</v>
      </c>
      <c r="AM94" s="6" t="s">
        <v>40</v>
      </c>
      <c r="AN94" s="138"/>
      <c r="AO94" s="7" t="s">
        <v>67</v>
      </c>
      <c r="AP94" s="6"/>
      <c r="AQ94" s="138"/>
      <c r="AR94" s="7"/>
      <c r="AS94" s="6" t="s">
        <v>37</v>
      </c>
      <c r="AT94" s="138"/>
      <c r="AU94" s="7" t="s">
        <v>73</v>
      </c>
      <c r="AV94" s="6" t="s">
        <v>35</v>
      </c>
      <c r="AW94" s="138"/>
      <c r="AX94" s="8" t="s">
        <v>74</v>
      </c>
      <c r="AY94" s="6" t="s">
        <v>38</v>
      </c>
      <c r="AZ94" s="138"/>
      <c r="BA94" s="7"/>
      <c r="BB94" s="6" t="s">
        <v>38</v>
      </c>
      <c r="BC94" s="138"/>
      <c r="BD94" s="7"/>
      <c r="BE94" s="6" t="s">
        <v>35</v>
      </c>
      <c r="BF94" s="138"/>
      <c r="BG94" s="7" t="s">
        <v>81</v>
      </c>
      <c r="BH94" s="8" t="s">
        <v>167</v>
      </c>
      <c r="BI94" s="138"/>
      <c r="BJ94" s="8"/>
      <c r="BK94" s="6" t="s">
        <v>38</v>
      </c>
      <c r="BL94" s="138"/>
      <c r="BM94" s="7"/>
    </row>
    <row r="95" spans="2:65" ht="20.25">
      <c r="T95" s="21">
        <v>5</v>
      </c>
      <c r="U95" s="6" t="s">
        <v>38</v>
      </c>
      <c r="V95" s="138"/>
      <c r="W95" s="7"/>
      <c r="X95" s="6" t="s">
        <v>39</v>
      </c>
      <c r="Y95" s="138"/>
      <c r="Z95" s="7" t="s">
        <v>66</v>
      </c>
      <c r="AA95" s="8" t="s">
        <v>37</v>
      </c>
      <c r="AB95" s="138"/>
      <c r="AC95" s="8" t="s">
        <v>76</v>
      </c>
      <c r="AD95" s="6" t="s">
        <v>87</v>
      </c>
      <c r="AE95" s="138"/>
      <c r="AF95" s="7" t="s">
        <v>73</v>
      </c>
      <c r="AG95" s="6" t="s">
        <v>87</v>
      </c>
      <c r="AH95" s="138"/>
      <c r="AI95" s="7" t="s">
        <v>57</v>
      </c>
      <c r="AJ95" s="31" t="s">
        <v>38</v>
      </c>
      <c r="AK95" s="148"/>
      <c r="AL95" s="8"/>
      <c r="AM95" s="24" t="s">
        <v>87</v>
      </c>
      <c r="AN95" s="141"/>
      <c r="AO95" s="27" t="s">
        <v>68</v>
      </c>
      <c r="AP95" s="73"/>
      <c r="AQ95" s="161"/>
      <c r="AR95" s="162"/>
      <c r="AS95" s="73"/>
      <c r="AT95" s="161"/>
      <c r="AU95" s="162"/>
      <c r="AV95" s="73"/>
      <c r="AW95" s="161"/>
      <c r="AX95" s="163"/>
      <c r="AY95" s="157"/>
      <c r="AZ95" s="158"/>
      <c r="BA95" s="159"/>
      <c r="BB95" s="73"/>
      <c r="BC95" s="161"/>
      <c r="BD95" s="162"/>
      <c r="BE95" s="73"/>
      <c r="BF95" s="161"/>
      <c r="BG95" s="162"/>
      <c r="BH95" s="163"/>
      <c r="BI95" s="161"/>
      <c r="BJ95" s="163"/>
      <c r="BK95" s="73"/>
      <c r="BL95" s="161"/>
      <c r="BM95" s="162"/>
    </row>
  </sheetData>
  <mergeCells count="58">
    <mergeCell ref="A4:B4"/>
    <mergeCell ref="I5:K5"/>
    <mergeCell ref="L5:N5"/>
    <mergeCell ref="I4:K4"/>
    <mergeCell ref="L4:N4"/>
    <mergeCell ref="A1:L1"/>
    <mergeCell ref="N1:AU1"/>
    <mergeCell ref="A2:H2"/>
    <mergeCell ref="N2:AU2"/>
    <mergeCell ref="N3:AU3"/>
    <mergeCell ref="AP4:AR4"/>
    <mergeCell ref="AS4:AU4"/>
    <mergeCell ref="O4:Q4"/>
    <mergeCell ref="R4:T4"/>
    <mergeCell ref="U4:W4"/>
    <mergeCell ref="X4:Z4"/>
    <mergeCell ref="AA4:AC4"/>
    <mergeCell ref="AJ4:AL4"/>
    <mergeCell ref="AM4:AO4"/>
    <mergeCell ref="AD4:AF4"/>
    <mergeCell ref="A6:A10"/>
    <mergeCell ref="O5:Q5"/>
    <mergeCell ref="R5:T5"/>
    <mergeCell ref="U5:W5"/>
    <mergeCell ref="X5:Z5"/>
    <mergeCell ref="A5:B5"/>
    <mergeCell ref="AG5:AI5"/>
    <mergeCell ref="AJ5:AL5"/>
    <mergeCell ref="AM5:AO5"/>
    <mergeCell ref="C4:E4"/>
    <mergeCell ref="F4:H4"/>
    <mergeCell ref="AA5:AC5"/>
    <mergeCell ref="AD5:AF5"/>
    <mergeCell ref="AG4:AI4"/>
    <mergeCell ref="AP5:AR5"/>
    <mergeCell ref="AS5:AU5"/>
    <mergeCell ref="AM92:AO92"/>
    <mergeCell ref="A12:A16"/>
    <mergeCell ref="A18:A22"/>
    <mergeCell ref="A24:A28"/>
    <mergeCell ref="A30:A34"/>
    <mergeCell ref="A38:A40"/>
    <mergeCell ref="T92:W92"/>
    <mergeCell ref="X92:Z92"/>
    <mergeCell ref="AA92:AC92"/>
    <mergeCell ref="AD92:AF92"/>
    <mergeCell ref="AG92:AI92"/>
    <mergeCell ref="AJ92:AL92"/>
    <mergeCell ref="C5:E5"/>
    <mergeCell ref="F5:H5"/>
    <mergeCell ref="BH92:BJ92"/>
    <mergeCell ref="BK92:BM92"/>
    <mergeCell ref="AP92:AR92"/>
    <mergeCell ref="AS92:AU92"/>
    <mergeCell ref="AV92:AX92"/>
    <mergeCell ref="AY92:BA92"/>
    <mergeCell ref="BB92:BD92"/>
    <mergeCell ref="BE92:BG92"/>
  </mergeCells>
  <pageMargins left="0" right="0" top="0" bottom="0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tabSelected="1" zoomScale="110" zoomScaleNormal="110" workbookViewId="0">
      <selection activeCell="W36" sqref="W36:W37"/>
    </sheetView>
  </sheetViews>
  <sheetFormatPr defaultRowHeight="12.75"/>
  <cols>
    <col min="1" max="1" width="2.85546875" customWidth="1"/>
    <col min="2" max="2" width="3.140625" customWidth="1"/>
    <col min="3" max="3" width="3.28515625" customWidth="1"/>
    <col min="4" max="4" width="6.5703125" customWidth="1"/>
    <col min="5" max="5" width="3.42578125" customWidth="1"/>
    <col min="6" max="6" width="6.7109375" customWidth="1"/>
    <col min="7" max="7" width="4.28515625" customWidth="1"/>
    <col min="8" max="8" width="6.7109375" customWidth="1"/>
    <col min="9" max="9" width="3.42578125" customWidth="1"/>
    <col min="10" max="10" width="5.5703125" customWidth="1"/>
    <col min="11" max="11" width="3.42578125" customWidth="1"/>
    <col min="12" max="12" width="5" customWidth="1"/>
    <col min="13" max="13" width="3.5703125" customWidth="1"/>
    <col min="14" max="14" width="5.7109375" customWidth="1"/>
    <col min="15" max="15" width="3.5703125" customWidth="1"/>
    <col min="16" max="16" width="6" customWidth="1"/>
    <col min="17" max="17" width="4.42578125" customWidth="1"/>
    <col min="18" max="18" width="5.140625" customWidth="1"/>
    <col min="19" max="19" width="4.42578125" customWidth="1"/>
    <col min="20" max="20" width="4.85546875" customWidth="1"/>
    <col min="21" max="21" width="4.5703125" customWidth="1"/>
    <col min="22" max="22" width="6.28515625" customWidth="1"/>
    <col min="23" max="23" width="5.140625" customWidth="1"/>
    <col min="24" max="24" width="4.85546875" customWidth="1"/>
    <col min="25" max="25" width="3.7109375" customWidth="1"/>
    <col min="26" max="26" width="4.7109375" customWidth="1"/>
    <col min="27" max="27" width="3.85546875" customWidth="1"/>
    <col min="28" max="28" width="5" customWidth="1"/>
    <col min="29" max="29" width="3.28515625" customWidth="1"/>
    <col min="30" max="30" width="5.140625" customWidth="1"/>
    <col min="31" max="31" width="3.42578125" customWidth="1"/>
    <col min="32" max="32" width="5" customWidth="1"/>
    <col min="34" max="34" width="6.42578125" customWidth="1"/>
    <col min="35" max="35" width="6.7109375" customWidth="1"/>
    <col min="36" max="36" width="6.42578125" customWidth="1"/>
    <col min="37" max="37" width="4.5703125" customWidth="1"/>
    <col min="38" max="38" width="4.7109375" customWidth="1"/>
    <col min="39" max="39" width="6.42578125" customWidth="1"/>
  </cols>
  <sheetData>
    <row r="1" spans="1:39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9" t="s">
        <v>202</v>
      </c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</row>
    <row r="2" spans="1:39" ht="15" customHeight="1">
      <c r="A2" s="300" t="s">
        <v>1</v>
      </c>
      <c r="B2" s="300"/>
      <c r="C2" s="300"/>
      <c r="D2" s="300"/>
      <c r="E2" s="300"/>
      <c r="F2" s="300"/>
      <c r="G2" s="19"/>
      <c r="H2" s="19"/>
      <c r="I2" s="1"/>
      <c r="J2" s="301" t="s">
        <v>201</v>
      </c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</row>
    <row r="3" spans="1:39" ht="13.5" customHeight="1">
      <c r="A3" s="23"/>
      <c r="B3" s="23"/>
      <c r="C3" s="23"/>
      <c r="D3" s="23"/>
      <c r="E3" s="23"/>
      <c r="F3" s="23"/>
      <c r="G3" s="23"/>
      <c r="H3" s="23"/>
      <c r="I3" s="23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</row>
    <row r="4" spans="1:39" ht="15" customHeight="1">
      <c r="A4" s="322" t="s">
        <v>3</v>
      </c>
      <c r="B4" s="323"/>
      <c r="C4" s="304" t="s">
        <v>46</v>
      </c>
      <c r="D4" s="304"/>
      <c r="E4" s="304" t="s">
        <v>5</v>
      </c>
      <c r="F4" s="304"/>
      <c r="G4" s="305" t="s">
        <v>6</v>
      </c>
      <c r="H4" s="306"/>
      <c r="I4" s="304" t="s">
        <v>7</v>
      </c>
      <c r="J4" s="304"/>
      <c r="K4" s="304" t="s">
        <v>8</v>
      </c>
      <c r="L4" s="305"/>
      <c r="M4" s="305" t="s">
        <v>9</v>
      </c>
      <c r="N4" s="307"/>
      <c r="O4" s="305" t="s">
        <v>109</v>
      </c>
      <c r="P4" s="306"/>
      <c r="Q4" s="306" t="s">
        <v>10</v>
      </c>
      <c r="R4" s="304"/>
      <c r="S4" s="304" t="s">
        <v>11</v>
      </c>
      <c r="T4" s="304"/>
      <c r="U4" s="305" t="s">
        <v>12</v>
      </c>
      <c r="V4" s="307"/>
      <c r="W4" s="305" t="s">
        <v>25</v>
      </c>
      <c r="X4" s="306"/>
      <c r="Y4" s="305" t="s">
        <v>13</v>
      </c>
      <c r="Z4" s="306"/>
      <c r="AA4" s="304" t="s">
        <v>14</v>
      </c>
      <c r="AB4" s="304"/>
      <c r="AC4" s="305" t="s">
        <v>15</v>
      </c>
      <c r="AD4" s="306"/>
      <c r="AE4" s="304" t="s">
        <v>16</v>
      </c>
      <c r="AF4" s="304"/>
      <c r="AG4" s="2"/>
      <c r="AH4" s="2"/>
      <c r="AI4" s="2"/>
      <c r="AJ4" s="2"/>
      <c r="AK4" s="2"/>
      <c r="AL4" s="2"/>
      <c r="AM4" s="2"/>
    </row>
    <row r="5" spans="1:39" ht="15" customHeight="1">
      <c r="A5" s="320" t="s">
        <v>4</v>
      </c>
      <c r="B5" s="320"/>
      <c r="C5" s="308"/>
      <c r="D5" s="308"/>
      <c r="E5" s="308"/>
      <c r="F5" s="308"/>
      <c r="G5" s="308"/>
      <c r="H5" s="308"/>
      <c r="I5" s="311"/>
      <c r="J5" s="312"/>
      <c r="K5" s="308"/>
      <c r="L5" s="309"/>
      <c r="M5" s="308"/>
      <c r="N5" s="309"/>
      <c r="O5" s="311"/>
      <c r="P5" s="312"/>
      <c r="Q5" s="308"/>
      <c r="R5" s="308"/>
      <c r="S5" s="308"/>
      <c r="T5" s="308"/>
      <c r="U5" s="311"/>
      <c r="V5" s="319"/>
      <c r="W5" s="311"/>
      <c r="X5" s="312"/>
      <c r="Y5" s="311"/>
      <c r="Z5" s="312"/>
      <c r="AA5" s="311"/>
      <c r="AB5" s="312"/>
      <c r="AC5" s="311"/>
      <c r="AD5" s="312"/>
      <c r="AE5" s="311"/>
      <c r="AF5" s="312"/>
    </row>
    <row r="6" spans="1:39" ht="17.100000000000001" customHeight="1">
      <c r="A6" s="313">
        <v>2</v>
      </c>
      <c r="B6" s="20">
        <v>1</v>
      </c>
      <c r="C6" s="4" t="s">
        <v>126</v>
      </c>
      <c r="D6" s="5" t="s">
        <v>59</v>
      </c>
      <c r="E6" s="4" t="s">
        <v>126</v>
      </c>
      <c r="F6" s="5" t="s">
        <v>58</v>
      </c>
      <c r="G6" s="4" t="s">
        <v>126</v>
      </c>
      <c r="H6" s="5" t="s">
        <v>76</v>
      </c>
      <c r="I6" s="4" t="s">
        <v>126</v>
      </c>
      <c r="J6" s="5" t="s">
        <v>59</v>
      </c>
      <c r="K6" s="4" t="s">
        <v>126</v>
      </c>
      <c r="L6" s="5" t="s">
        <v>57</v>
      </c>
      <c r="M6" s="4" t="s">
        <v>126</v>
      </c>
      <c r="N6" s="5" t="s">
        <v>70</v>
      </c>
      <c r="O6" s="265" t="s">
        <v>126</v>
      </c>
      <c r="P6" s="74" t="s">
        <v>68</v>
      </c>
      <c r="Q6" s="4" t="s">
        <v>126</v>
      </c>
      <c r="R6" s="5" t="s">
        <v>73</v>
      </c>
      <c r="S6" s="4" t="s">
        <v>126</v>
      </c>
      <c r="T6" s="5" t="s">
        <v>65</v>
      </c>
      <c r="U6" s="4" t="s">
        <v>126</v>
      </c>
      <c r="V6" s="5" t="s">
        <v>74</v>
      </c>
      <c r="W6" s="4" t="s">
        <v>126</v>
      </c>
      <c r="X6" s="5" t="s">
        <v>76</v>
      </c>
      <c r="Y6" s="4" t="s">
        <v>126</v>
      </c>
      <c r="Z6" s="5" t="s">
        <v>56</v>
      </c>
      <c r="AA6" s="4" t="s">
        <v>126</v>
      </c>
      <c r="AB6" s="5" t="s">
        <v>67</v>
      </c>
      <c r="AC6" s="4" t="s">
        <v>126</v>
      </c>
      <c r="AD6" s="5" t="s">
        <v>69</v>
      </c>
      <c r="AE6" s="4" t="s">
        <v>126</v>
      </c>
      <c r="AF6" s="297" t="s">
        <v>68</v>
      </c>
    </row>
    <row r="7" spans="1:39" ht="17.100000000000001" customHeight="1">
      <c r="A7" s="314"/>
      <c r="B7" s="21">
        <v>2</v>
      </c>
      <c r="C7" s="6" t="s">
        <v>30</v>
      </c>
      <c r="D7" s="7" t="s">
        <v>59</v>
      </c>
      <c r="E7" s="6" t="s">
        <v>33</v>
      </c>
      <c r="F7" s="7" t="s">
        <v>61</v>
      </c>
      <c r="G7" s="6" t="s">
        <v>30</v>
      </c>
      <c r="H7" s="8" t="s">
        <v>58</v>
      </c>
      <c r="I7" s="6" t="s">
        <v>38</v>
      </c>
      <c r="J7" s="7" t="s">
        <v>70</v>
      </c>
      <c r="K7" s="6" t="s">
        <v>38</v>
      </c>
      <c r="L7" s="7" t="s">
        <v>71</v>
      </c>
      <c r="M7" s="6" t="s">
        <v>37</v>
      </c>
      <c r="N7" s="8" t="s">
        <v>68</v>
      </c>
      <c r="O7" s="6" t="s">
        <v>39</v>
      </c>
      <c r="P7" s="7" t="s">
        <v>66</v>
      </c>
      <c r="Q7" s="6" t="s">
        <v>37</v>
      </c>
      <c r="R7" s="7" t="s">
        <v>73</v>
      </c>
      <c r="S7" s="6" t="s">
        <v>40</v>
      </c>
      <c r="T7" s="7" t="s">
        <v>57</v>
      </c>
      <c r="U7" s="6" t="s">
        <v>30</v>
      </c>
      <c r="V7" s="9" t="s">
        <v>56</v>
      </c>
      <c r="W7" s="6" t="s">
        <v>40</v>
      </c>
      <c r="X7" s="7" t="s">
        <v>67</v>
      </c>
      <c r="Y7" s="6" t="s">
        <v>37</v>
      </c>
      <c r="Z7" s="7" t="s">
        <v>81</v>
      </c>
      <c r="AA7" s="6" t="s">
        <v>30</v>
      </c>
      <c r="AB7" s="7" t="s">
        <v>64</v>
      </c>
      <c r="AC7" s="6" t="s">
        <v>38</v>
      </c>
      <c r="AD7" s="8" t="s">
        <v>79</v>
      </c>
      <c r="AE7" s="6" t="s">
        <v>34</v>
      </c>
      <c r="AF7" s="74" t="s">
        <v>65</v>
      </c>
    </row>
    <row r="8" spans="1:39" ht="17.100000000000001" customHeight="1">
      <c r="A8" s="314"/>
      <c r="B8" s="21">
        <v>3</v>
      </c>
      <c r="C8" s="6" t="s">
        <v>35</v>
      </c>
      <c r="D8" s="7" t="s">
        <v>64</v>
      </c>
      <c r="E8" s="6" t="s">
        <v>32</v>
      </c>
      <c r="F8" s="7" t="s">
        <v>192</v>
      </c>
      <c r="G8" s="6" t="s">
        <v>37</v>
      </c>
      <c r="H8" s="8" t="s">
        <v>76</v>
      </c>
      <c r="I8" s="6" t="s">
        <v>37</v>
      </c>
      <c r="J8" s="7" t="s">
        <v>73</v>
      </c>
      <c r="K8" s="6" t="s">
        <v>37</v>
      </c>
      <c r="L8" s="7" t="s">
        <v>57</v>
      </c>
      <c r="M8" s="6" t="s">
        <v>38</v>
      </c>
      <c r="N8" s="8" t="s">
        <v>70</v>
      </c>
      <c r="O8" s="266" t="s">
        <v>37</v>
      </c>
      <c r="P8" s="7" t="s">
        <v>68</v>
      </c>
      <c r="Q8" s="6" t="s">
        <v>33</v>
      </c>
      <c r="R8" s="7" t="s">
        <v>61</v>
      </c>
      <c r="S8" s="6" t="s">
        <v>34</v>
      </c>
      <c r="T8" s="7" t="s">
        <v>65</v>
      </c>
      <c r="U8" s="6" t="s">
        <v>37</v>
      </c>
      <c r="V8" s="9" t="s">
        <v>74</v>
      </c>
      <c r="W8" s="6" t="s">
        <v>38</v>
      </c>
      <c r="X8" s="7" t="s">
        <v>79</v>
      </c>
      <c r="Y8" s="6" t="s">
        <v>30</v>
      </c>
      <c r="Z8" s="7" t="s">
        <v>56</v>
      </c>
      <c r="AA8" s="6" t="s">
        <v>38</v>
      </c>
      <c r="AB8" s="7" t="s">
        <v>188</v>
      </c>
      <c r="AC8" s="6" t="s">
        <v>30</v>
      </c>
      <c r="AD8" s="8" t="s">
        <v>69</v>
      </c>
      <c r="AE8" s="6" t="s">
        <v>39</v>
      </c>
      <c r="AF8" s="7" t="s">
        <v>66</v>
      </c>
    </row>
    <row r="9" spans="1:39" ht="17.100000000000001" customHeight="1">
      <c r="A9" s="314"/>
      <c r="B9" s="21">
        <v>4</v>
      </c>
      <c r="C9" s="6" t="s">
        <v>32</v>
      </c>
      <c r="D9" s="7" t="s">
        <v>192</v>
      </c>
      <c r="E9" s="6" t="s">
        <v>38</v>
      </c>
      <c r="F9" s="7" t="s">
        <v>70</v>
      </c>
      <c r="G9" s="6" t="s">
        <v>44</v>
      </c>
      <c r="H9" s="8" t="s">
        <v>76</v>
      </c>
      <c r="I9" s="6" t="s">
        <v>44</v>
      </c>
      <c r="J9" s="7" t="s">
        <v>59</v>
      </c>
      <c r="K9" s="6" t="s">
        <v>30</v>
      </c>
      <c r="L9" s="7" t="s">
        <v>69</v>
      </c>
      <c r="M9" s="6" t="s">
        <v>30</v>
      </c>
      <c r="N9" s="8" t="s">
        <v>56</v>
      </c>
      <c r="O9" s="267" t="s">
        <v>38</v>
      </c>
      <c r="P9" s="7" t="s">
        <v>71</v>
      </c>
      <c r="Q9" s="6" t="s">
        <v>39</v>
      </c>
      <c r="R9" s="7" t="s">
        <v>66</v>
      </c>
      <c r="S9" s="6" t="s">
        <v>30</v>
      </c>
      <c r="T9" s="7" t="s">
        <v>64</v>
      </c>
      <c r="U9" s="6" t="s">
        <v>35</v>
      </c>
      <c r="V9" s="9" t="s">
        <v>74</v>
      </c>
      <c r="W9" s="10" t="s">
        <v>30</v>
      </c>
      <c r="X9" s="7" t="s">
        <v>77</v>
      </c>
      <c r="Y9" s="6" t="s">
        <v>38</v>
      </c>
      <c r="Z9" s="7" t="s">
        <v>188</v>
      </c>
      <c r="AA9" s="6" t="s">
        <v>37</v>
      </c>
      <c r="AB9" s="7" t="s">
        <v>67</v>
      </c>
      <c r="AC9" s="6" t="s">
        <v>33</v>
      </c>
      <c r="AD9" s="8" t="s">
        <v>61</v>
      </c>
      <c r="AE9" s="6" t="s">
        <v>44</v>
      </c>
      <c r="AF9" s="7" t="s">
        <v>68</v>
      </c>
    </row>
    <row r="10" spans="1:39" ht="17.100000000000001" customHeight="1">
      <c r="A10" s="314"/>
      <c r="B10" s="21">
        <v>5</v>
      </c>
      <c r="C10" s="24" t="s">
        <v>44</v>
      </c>
      <c r="D10" s="25" t="s">
        <v>59</v>
      </c>
      <c r="E10" s="24" t="s">
        <v>44</v>
      </c>
      <c r="F10" s="25" t="s">
        <v>58</v>
      </c>
      <c r="G10" s="24" t="s">
        <v>33</v>
      </c>
      <c r="H10" s="25" t="s">
        <v>61</v>
      </c>
      <c r="I10" s="24" t="s">
        <v>32</v>
      </c>
      <c r="J10" s="25" t="s">
        <v>192</v>
      </c>
      <c r="K10" s="24" t="s">
        <v>44</v>
      </c>
      <c r="L10" s="25" t="s">
        <v>57</v>
      </c>
      <c r="M10" s="24" t="s">
        <v>44</v>
      </c>
      <c r="N10" s="25" t="s">
        <v>70</v>
      </c>
      <c r="O10" s="268" t="s">
        <v>44</v>
      </c>
      <c r="P10" s="27" t="s">
        <v>68</v>
      </c>
      <c r="Q10" s="24" t="s">
        <v>44</v>
      </c>
      <c r="R10" s="25" t="s">
        <v>73</v>
      </c>
      <c r="S10" s="24" t="s">
        <v>44</v>
      </c>
      <c r="T10" s="25" t="s">
        <v>65</v>
      </c>
      <c r="U10" s="24" t="s">
        <v>44</v>
      </c>
      <c r="V10" s="25" t="s">
        <v>74</v>
      </c>
      <c r="W10" s="24" t="s">
        <v>44</v>
      </c>
      <c r="X10" s="25" t="s">
        <v>76</v>
      </c>
      <c r="Y10" s="24" t="s">
        <v>44</v>
      </c>
      <c r="Z10" s="26" t="s">
        <v>56</v>
      </c>
      <c r="AA10" s="24" t="s">
        <v>44</v>
      </c>
      <c r="AB10" s="25" t="s">
        <v>67</v>
      </c>
      <c r="AC10" s="24" t="s">
        <v>44</v>
      </c>
      <c r="AD10" s="25" t="s">
        <v>69</v>
      </c>
      <c r="AE10" s="133" t="s">
        <v>30</v>
      </c>
      <c r="AF10" s="135" t="s">
        <v>77</v>
      </c>
    </row>
    <row r="11" spans="1:39" ht="17.100000000000001" customHeight="1">
      <c r="A11" s="313">
        <v>3</v>
      </c>
      <c r="B11" s="20">
        <v>1</v>
      </c>
      <c r="C11" s="4" t="s">
        <v>40</v>
      </c>
      <c r="D11" s="11" t="s">
        <v>199</v>
      </c>
      <c r="E11" s="4" t="s">
        <v>37</v>
      </c>
      <c r="F11" s="11" t="s">
        <v>74</v>
      </c>
      <c r="G11" s="5" t="s">
        <v>37</v>
      </c>
      <c r="H11" s="5" t="s">
        <v>76</v>
      </c>
      <c r="I11" s="4" t="s">
        <v>37</v>
      </c>
      <c r="J11" s="11" t="s">
        <v>73</v>
      </c>
      <c r="K11" s="4" t="s">
        <v>38</v>
      </c>
      <c r="L11" s="11" t="s">
        <v>71</v>
      </c>
      <c r="M11" s="5" t="s">
        <v>38</v>
      </c>
      <c r="N11" s="5" t="s">
        <v>70</v>
      </c>
      <c r="O11" s="265" t="s">
        <v>41</v>
      </c>
      <c r="P11" s="74" t="s">
        <v>156</v>
      </c>
      <c r="Q11" s="4" t="s">
        <v>34</v>
      </c>
      <c r="R11" s="11" t="s">
        <v>65</v>
      </c>
      <c r="S11" s="12" t="s">
        <v>30</v>
      </c>
      <c r="T11" s="11" t="s">
        <v>64</v>
      </c>
      <c r="U11" s="5" t="s">
        <v>31</v>
      </c>
      <c r="V11" s="5" t="s">
        <v>113</v>
      </c>
      <c r="W11" s="4" t="s">
        <v>38</v>
      </c>
      <c r="X11" s="11" t="s">
        <v>79</v>
      </c>
      <c r="Y11" s="4" t="s">
        <v>37</v>
      </c>
      <c r="Z11" s="11" t="s">
        <v>81</v>
      </c>
      <c r="AA11" s="4" t="s">
        <v>36</v>
      </c>
      <c r="AB11" s="11" t="s">
        <v>78</v>
      </c>
      <c r="AC11" s="5" t="s">
        <v>37</v>
      </c>
      <c r="AD11" s="5" t="s">
        <v>57</v>
      </c>
      <c r="AE11" s="4" t="s">
        <v>37</v>
      </c>
      <c r="AF11" s="11" t="s">
        <v>68</v>
      </c>
    </row>
    <row r="12" spans="1:39" ht="17.100000000000001" customHeight="1">
      <c r="A12" s="314"/>
      <c r="B12" s="21">
        <v>2</v>
      </c>
      <c r="C12" s="6" t="s">
        <v>37</v>
      </c>
      <c r="D12" s="7" t="s">
        <v>67</v>
      </c>
      <c r="E12" s="6" t="s">
        <v>38</v>
      </c>
      <c r="F12" s="7" t="s">
        <v>70</v>
      </c>
      <c r="G12" s="8" t="s">
        <v>37</v>
      </c>
      <c r="H12" s="8" t="s">
        <v>76</v>
      </c>
      <c r="I12" s="6" t="s">
        <v>37</v>
      </c>
      <c r="J12" s="7" t="s">
        <v>73</v>
      </c>
      <c r="K12" s="6" t="s">
        <v>42</v>
      </c>
      <c r="L12" s="7" t="s">
        <v>60</v>
      </c>
      <c r="M12" s="8" t="s">
        <v>41</v>
      </c>
      <c r="N12" s="8" t="s">
        <v>156</v>
      </c>
      <c r="O12" s="267" t="s">
        <v>38</v>
      </c>
      <c r="P12" s="7" t="s">
        <v>71</v>
      </c>
      <c r="Q12" s="6" t="s">
        <v>38</v>
      </c>
      <c r="R12" s="7" t="s">
        <v>79</v>
      </c>
      <c r="S12" s="6" t="s">
        <v>30</v>
      </c>
      <c r="T12" s="7" t="s">
        <v>64</v>
      </c>
      <c r="U12" s="8" t="s">
        <v>39</v>
      </c>
      <c r="V12" s="8" t="s">
        <v>66</v>
      </c>
      <c r="W12" s="6" t="s">
        <v>35</v>
      </c>
      <c r="X12" s="7" t="s">
        <v>72</v>
      </c>
      <c r="Y12" s="6" t="s">
        <v>30</v>
      </c>
      <c r="Z12" s="7" t="s">
        <v>56</v>
      </c>
      <c r="AA12" s="6" t="s">
        <v>35</v>
      </c>
      <c r="AB12" s="7" t="s">
        <v>81</v>
      </c>
      <c r="AC12" s="8" t="s">
        <v>37</v>
      </c>
      <c r="AD12" s="8" t="s">
        <v>57</v>
      </c>
      <c r="AE12" s="6" t="s">
        <v>37</v>
      </c>
      <c r="AF12" s="7" t="s">
        <v>68</v>
      </c>
    </row>
    <row r="13" spans="1:39" ht="17.100000000000001" customHeight="1">
      <c r="A13" s="314"/>
      <c r="B13" s="21">
        <v>3</v>
      </c>
      <c r="C13" s="6" t="s">
        <v>38</v>
      </c>
      <c r="D13" s="7" t="s">
        <v>71</v>
      </c>
      <c r="E13" s="6" t="s">
        <v>35</v>
      </c>
      <c r="F13" s="7" t="s">
        <v>64</v>
      </c>
      <c r="G13" s="13" t="s">
        <v>31</v>
      </c>
      <c r="H13" s="13" t="s">
        <v>113</v>
      </c>
      <c r="I13" s="10" t="s">
        <v>41</v>
      </c>
      <c r="J13" s="7" t="s">
        <v>156</v>
      </c>
      <c r="K13" s="6" t="s">
        <v>33</v>
      </c>
      <c r="L13" s="7" t="s">
        <v>61</v>
      </c>
      <c r="M13" s="8" t="s">
        <v>34</v>
      </c>
      <c r="N13" s="8" t="s">
        <v>65</v>
      </c>
      <c r="O13" s="267" t="s">
        <v>30</v>
      </c>
      <c r="P13" s="7" t="s">
        <v>80</v>
      </c>
      <c r="Q13" s="6" t="s">
        <v>30</v>
      </c>
      <c r="R13" s="7" t="s">
        <v>153</v>
      </c>
      <c r="S13" s="6" t="s">
        <v>35</v>
      </c>
      <c r="T13" s="7" t="s">
        <v>72</v>
      </c>
      <c r="U13" s="8" t="s">
        <v>30</v>
      </c>
      <c r="V13" s="8" t="s">
        <v>56</v>
      </c>
      <c r="W13" s="10" t="s">
        <v>30</v>
      </c>
      <c r="X13" s="7" t="s">
        <v>77</v>
      </c>
      <c r="Y13" s="6" t="s">
        <v>36</v>
      </c>
      <c r="Z13" s="7" t="s">
        <v>78</v>
      </c>
      <c r="AA13" s="6" t="s">
        <v>39</v>
      </c>
      <c r="AB13" s="7" t="s">
        <v>66</v>
      </c>
      <c r="AC13" s="8" t="s">
        <v>30</v>
      </c>
      <c r="AD13" s="8" t="s">
        <v>69</v>
      </c>
      <c r="AE13" s="6" t="s">
        <v>38</v>
      </c>
      <c r="AF13" s="7" t="s">
        <v>79</v>
      </c>
    </row>
    <row r="14" spans="1:39" ht="17.100000000000001" customHeight="1">
      <c r="A14" s="314"/>
      <c r="B14" s="21">
        <v>4</v>
      </c>
      <c r="C14" s="6" t="s">
        <v>34</v>
      </c>
      <c r="D14" s="7" t="s">
        <v>65</v>
      </c>
      <c r="E14" s="6" t="s">
        <v>30</v>
      </c>
      <c r="F14" s="7" t="s">
        <v>58</v>
      </c>
      <c r="G14" s="13" t="s">
        <v>39</v>
      </c>
      <c r="H14" s="13" t="s">
        <v>66</v>
      </c>
      <c r="I14" s="10" t="s">
        <v>30</v>
      </c>
      <c r="J14" s="7" t="s">
        <v>59</v>
      </c>
      <c r="K14" s="6" t="s">
        <v>34</v>
      </c>
      <c r="L14" s="7" t="s">
        <v>115</v>
      </c>
      <c r="M14" s="8" t="s">
        <v>37</v>
      </c>
      <c r="N14" s="8" t="s">
        <v>68</v>
      </c>
      <c r="O14" s="266" t="s">
        <v>30</v>
      </c>
      <c r="P14" s="7" t="s">
        <v>80</v>
      </c>
      <c r="Q14" s="6" t="s">
        <v>30</v>
      </c>
      <c r="R14" s="7" t="s">
        <v>153</v>
      </c>
      <c r="S14" s="6" t="s">
        <v>31</v>
      </c>
      <c r="T14" s="7" t="s">
        <v>113</v>
      </c>
      <c r="U14" s="6" t="s">
        <v>37</v>
      </c>
      <c r="V14" s="8" t="s">
        <v>74</v>
      </c>
      <c r="W14" s="6" t="s">
        <v>33</v>
      </c>
      <c r="X14" s="7" t="s">
        <v>61</v>
      </c>
      <c r="Y14" s="288" t="s">
        <v>36</v>
      </c>
      <c r="Z14" s="7" t="s">
        <v>78</v>
      </c>
      <c r="AA14" s="6" t="s">
        <v>41</v>
      </c>
      <c r="AB14" s="7" t="s">
        <v>156</v>
      </c>
      <c r="AC14" s="8" t="s">
        <v>35</v>
      </c>
      <c r="AD14" s="8" t="s">
        <v>69</v>
      </c>
      <c r="AE14" s="222" t="s">
        <v>30</v>
      </c>
      <c r="AF14" s="7" t="s">
        <v>77</v>
      </c>
    </row>
    <row r="15" spans="1:39" ht="17.100000000000001" customHeight="1">
      <c r="A15" s="314"/>
      <c r="B15" s="21">
        <v>5</v>
      </c>
      <c r="C15" s="24" t="s">
        <v>42</v>
      </c>
      <c r="D15" s="27" t="s">
        <v>60</v>
      </c>
      <c r="E15" s="24" t="s">
        <v>30</v>
      </c>
      <c r="F15" s="27" t="s">
        <v>58</v>
      </c>
      <c r="G15" s="26" t="s">
        <v>34</v>
      </c>
      <c r="H15" s="26" t="s">
        <v>115</v>
      </c>
      <c r="I15" s="28" t="s">
        <v>34</v>
      </c>
      <c r="J15" s="27" t="s">
        <v>65</v>
      </c>
      <c r="K15" s="24" t="s">
        <v>88</v>
      </c>
      <c r="L15" s="27" t="s">
        <v>69</v>
      </c>
      <c r="M15" s="25" t="s">
        <v>43</v>
      </c>
      <c r="N15" s="25" t="s">
        <v>72</v>
      </c>
      <c r="O15" s="268" t="s">
        <v>33</v>
      </c>
      <c r="P15" s="27" t="s">
        <v>61</v>
      </c>
      <c r="Q15" s="24"/>
      <c r="R15" s="27"/>
      <c r="S15" s="24"/>
      <c r="T15" s="27"/>
      <c r="U15" s="24"/>
      <c r="V15" s="25"/>
      <c r="W15" s="24"/>
      <c r="X15" s="27"/>
      <c r="Y15" s="133"/>
      <c r="Z15" s="27"/>
      <c r="AA15" s="24"/>
      <c r="AB15" s="27"/>
      <c r="AC15" s="25"/>
      <c r="AD15" s="25"/>
      <c r="AE15" s="24"/>
      <c r="AF15" s="27"/>
    </row>
    <row r="16" spans="1:39" ht="17.100000000000001" customHeight="1">
      <c r="A16" s="316">
        <v>4</v>
      </c>
      <c r="B16" s="20">
        <v>1</v>
      </c>
      <c r="C16" s="4" t="s">
        <v>38</v>
      </c>
      <c r="D16" s="11" t="s">
        <v>71</v>
      </c>
      <c r="E16" s="4" t="s">
        <v>31</v>
      </c>
      <c r="F16" s="11" t="s">
        <v>113</v>
      </c>
      <c r="G16" s="14" t="s">
        <v>37</v>
      </c>
      <c r="H16" s="14" t="s">
        <v>76</v>
      </c>
      <c r="I16" s="6" t="s">
        <v>41</v>
      </c>
      <c r="J16" s="11" t="s">
        <v>156</v>
      </c>
      <c r="K16" s="4" t="s">
        <v>30</v>
      </c>
      <c r="L16" s="11" t="s">
        <v>69</v>
      </c>
      <c r="M16" s="5" t="s">
        <v>42</v>
      </c>
      <c r="N16" s="5" t="s">
        <v>60</v>
      </c>
      <c r="O16" s="265" t="s">
        <v>30</v>
      </c>
      <c r="P16" s="74" t="s">
        <v>80</v>
      </c>
      <c r="Q16" s="4" t="s">
        <v>30</v>
      </c>
      <c r="R16" s="11" t="s">
        <v>153</v>
      </c>
      <c r="S16" s="4" t="s">
        <v>38</v>
      </c>
      <c r="T16" s="11" t="s">
        <v>188</v>
      </c>
      <c r="U16" s="5" t="s">
        <v>39</v>
      </c>
      <c r="V16" s="5" t="s">
        <v>66</v>
      </c>
      <c r="W16" s="4" t="s">
        <v>35</v>
      </c>
      <c r="X16" s="11" t="s">
        <v>72</v>
      </c>
      <c r="Y16" s="4" t="s">
        <v>37</v>
      </c>
      <c r="Z16" s="11" t="s">
        <v>81</v>
      </c>
      <c r="AA16" s="4" t="s">
        <v>30</v>
      </c>
      <c r="AB16" s="11" t="s">
        <v>64</v>
      </c>
      <c r="AC16" s="5" t="s">
        <v>38</v>
      </c>
      <c r="AD16" s="5" t="s">
        <v>79</v>
      </c>
      <c r="AE16" s="4" t="s">
        <v>30</v>
      </c>
      <c r="AF16" s="11" t="s">
        <v>77</v>
      </c>
    </row>
    <row r="17" spans="1:32" ht="17.100000000000001" customHeight="1">
      <c r="A17" s="316"/>
      <c r="B17" s="21">
        <v>2</v>
      </c>
      <c r="C17" s="6" t="s">
        <v>31</v>
      </c>
      <c r="D17" s="7" t="s">
        <v>113</v>
      </c>
      <c r="E17" s="6" t="s">
        <v>40</v>
      </c>
      <c r="F17" s="7" t="s">
        <v>57</v>
      </c>
      <c r="G17" s="13" t="s">
        <v>35</v>
      </c>
      <c r="H17" s="13" t="s">
        <v>64</v>
      </c>
      <c r="I17" s="6" t="s">
        <v>37</v>
      </c>
      <c r="J17" s="7" t="s">
        <v>73</v>
      </c>
      <c r="K17" s="6" t="s">
        <v>38</v>
      </c>
      <c r="L17" s="7" t="s">
        <v>71</v>
      </c>
      <c r="M17" s="8" t="s">
        <v>41</v>
      </c>
      <c r="N17" s="8" t="s">
        <v>156</v>
      </c>
      <c r="O17" s="267" t="s">
        <v>37</v>
      </c>
      <c r="P17" s="7" t="s">
        <v>68</v>
      </c>
      <c r="Q17" s="6" t="s">
        <v>38</v>
      </c>
      <c r="R17" s="7" t="s">
        <v>79</v>
      </c>
      <c r="S17" s="6" t="s">
        <v>33</v>
      </c>
      <c r="T17" s="7" t="s">
        <v>61</v>
      </c>
      <c r="U17" s="8" t="s">
        <v>34</v>
      </c>
      <c r="V17" s="8" t="s">
        <v>65</v>
      </c>
      <c r="W17" s="6" t="s">
        <v>39</v>
      </c>
      <c r="X17" s="74" t="s">
        <v>66</v>
      </c>
      <c r="Y17" s="6" t="s">
        <v>37</v>
      </c>
      <c r="Z17" s="7" t="s">
        <v>81</v>
      </c>
      <c r="AA17" s="6" t="s">
        <v>37</v>
      </c>
      <c r="AB17" s="7" t="s">
        <v>67</v>
      </c>
      <c r="AC17" s="8" t="s">
        <v>35</v>
      </c>
      <c r="AD17" s="8" t="s">
        <v>69</v>
      </c>
      <c r="AE17" s="6" t="s">
        <v>30</v>
      </c>
      <c r="AF17" s="7" t="s">
        <v>77</v>
      </c>
    </row>
    <row r="18" spans="1:32" ht="17.100000000000001" customHeight="1">
      <c r="A18" s="316"/>
      <c r="B18" s="21">
        <v>3</v>
      </c>
      <c r="C18" s="6" t="s">
        <v>39</v>
      </c>
      <c r="D18" s="7" t="s">
        <v>65</v>
      </c>
      <c r="E18" s="6" t="s">
        <v>33</v>
      </c>
      <c r="F18" s="7" t="s">
        <v>61</v>
      </c>
      <c r="G18" s="8" t="s">
        <v>41</v>
      </c>
      <c r="H18" s="8" t="s">
        <v>156</v>
      </c>
      <c r="I18" s="6" t="s">
        <v>42</v>
      </c>
      <c r="J18" s="7" t="s">
        <v>60</v>
      </c>
      <c r="K18" s="6" t="s">
        <v>35</v>
      </c>
      <c r="L18" s="7" t="s">
        <v>64</v>
      </c>
      <c r="M18" s="8" t="s">
        <v>37</v>
      </c>
      <c r="N18" s="8" t="s">
        <v>68</v>
      </c>
      <c r="O18" s="267" t="s">
        <v>34</v>
      </c>
      <c r="P18" s="7" t="s">
        <v>115</v>
      </c>
      <c r="Q18" s="6" t="s">
        <v>40</v>
      </c>
      <c r="R18" s="7" t="s">
        <v>67</v>
      </c>
      <c r="S18" s="6" t="s">
        <v>37</v>
      </c>
      <c r="T18" s="7" t="s">
        <v>73</v>
      </c>
      <c r="U18" s="8" t="s">
        <v>38</v>
      </c>
      <c r="V18" s="8" t="s">
        <v>71</v>
      </c>
      <c r="W18" s="6" t="s">
        <v>37</v>
      </c>
      <c r="X18" s="7" t="s">
        <v>76</v>
      </c>
      <c r="Y18" s="6" t="s">
        <v>38</v>
      </c>
      <c r="Z18" s="7" t="s">
        <v>188</v>
      </c>
      <c r="AA18" s="6" t="s">
        <v>31</v>
      </c>
      <c r="AB18" s="7" t="s">
        <v>113</v>
      </c>
      <c r="AC18" s="8" t="s">
        <v>37</v>
      </c>
      <c r="AD18" s="8" t="s">
        <v>57</v>
      </c>
      <c r="AE18" s="6" t="s">
        <v>35</v>
      </c>
      <c r="AF18" s="7" t="s">
        <v>153</v>
      </c>
    </row>
    <row r="19" spans="1:32" ht="17.100000000000001" customHeight="1">
      <c r="A19" s="316"/>
      <c r="B19" s="21">
        <v>4</v>
      </c>
      <c r="C19" s="6" t="s">
        <v>37</v>
      </c>
      <c r="D19" s="7" t="s">
        <v>67</v>
      </c>
      <c r="E19" s="6" t="s">
        <v>30</v>
      </c>
      <c r="F19" s="7" t="s">
        <v>58</v>
      </c>
      <c r="G19" s="8" t="s">
        <v>40</v>
      </c>
      <c r="H19" s="8" t="s">
        <v>57</v>
      </c>
      <c r="I19" s="6" t="s">
        <v>39</v>
      </c>
      <c r="J19" s="7" t="s">
        <v>66</v>
      </c>
      <c r="K19" s="6" t="s">
        <v>41</v>
      </c>
      <c r="L19" s="7" t="s">
        <v>156</v>
      </c>
      <c r="M19" s="8" t="s">
        <v>37</v>
      </c>
      <c r="N19" s="8" t="s">
        <v>68</v>
      </c>
      <c r="O19" s="267" t="s">
        <v>31</v>
      </c>
      <c r="P19" s="7" t="s">
        <v>113</v>
      </c>
      <c r="Q19" s="6" t="s">
        <v>35</v>
      </c>
      <c r="R19" s="7" t="s">
        <v>72</v>
      </c>
      <c r="S19" s="6" t="s">
        <v>37</v>
      </c>
      <c r="T19" s="7" t="s">
        <v>73</v>
      </c>
      <c r="U19" s="6" t="s">
        <v>33</v>
      </c>
      <c r="V19" s="8" t="s">
        <v>61</v>
      </c>
      <c r="W19" s="6" t="s">
        <v>37</v>
      </c>
      <c r="X19" s="7" t="s">
        <v>76</v>
      </c>
      <c r="Y19" s="6" t="s">
        <v>35</v>
      </c>
      <c r="Z19" s="7" t="s">
        <v>81</v>
      </c>
      <c r="AA19" s="6" t="s">
        <v>42</v>
      </c>
      <c r="AB19" s="7" t="s">
        <v>60</v>
      </c>
      <c r="AC19" s="8" t="s">
        <v>34</v>
      </c>
      <c r="AD19" s="8" t="s">
        <v>65</v>
      </c>
      <c r="AE19" s="6" t="s">
        <v>38</v>
      </c>
      <c r="AF19" s="7" t="s">
        <v>79</v>
      </c>
    </row>
    <row r="20" spans="1:32" ht="17.100000000000001" customHeight="1">
      <c r="A20" s="316"/>
      <c r="B20" s="21">
        <v>5</v>
      </c>
      <c r="C20" s="6" t="s">
        <v>37</v>
      </c>
      <c r="D20" s="7" t="s">
        <v>67</v>
      </c>
      <c r="E20" s="6" t="s">
        <v>39</v>
      </c>
      <c r="F20" s="7" t="s">
        <v>66</v>
      </c>
      <c r="G20" s="8" t="s">
        <v>30</v>
      </c>
      <c r="H20" s="8" t="s">
        <v>58</v>
      </c>
      <c r="I20" s="6" t="s">
        <v>43</v>
      </c>
      <c r="J20" s="7" t="s">
        <v>72</v>
      </c>
      <c r="K20" s="6" t="s">
        <v>34</v>
      </c>
      <c r="L20" s="7" t="s">
        <v>115</v>
      </c>
      <c r="M20" s="8" t="s">
        <v>40</v>
      </c>
      <c r="N20" s="8" t="s">
        <v>57</v>
      </c>
      <c r="O20" s="268" t="s">
        <v>42</v>
      </c>
      <c r="P20" s="27" t="s">
        <v>60</v>
      </c>
      <c r="Q20" s="6"/>
      <c r="R20" s="7"/>
      <c r="S20" s="6"/>
      <c r="T20" s="7"/>
      <c r="U20" s="6"/>
      <c r="V20" s="8"/>
      <c r="W20" s="6"/>
      <c r="X20" s="7"/>
      <c r="Y20" s="6"/>
      <c r="Z20" s="7"/>
      <c r="AA20" s="6"/>
      <c r="AB20" s="7"/>
      <c r="AC20" s="8"/>
      <c r="AD20" s="8"/>
      <c r="AE20" s="6"/>
      <c r="AF20" s="7"/>
    </row>
    <row r="21" spans="1:32" ht="17.100000000000001" customHeight="1">
      <c r="A21" s="316">
        <v>5</v>
      </c>
      <c r="B21" s="20">
        <v>1</v>
      </c>
      <c r="C21" s="4" t="s">
        <v>33</v>
      </c>
      <c r="D21" s="11" t="s">
        <v>61</v>
      </c>
      <c r="E21" s="4" t="s">
        <v>32</v>
      </c>
      <c r="F21" s="11" t="s">
        <v>192</v>
      </c>
      <c r="G21" s="5" t="s">
        <v>37</v>
      </c>
      <c r="H21" s="5" t="s">
        <v>76</v>
      </c>
      <c r="I21" s="4" t="s">
        <v>30</v>
      </c>
      <c r="J21" s="11" t="s">
        <v>59</v>
      </c>
      <c r="K21" s="4" t="s">
        <v>39</v>
      </c>
      <c r="L21" s="11" t="s">
        <v>66</v>
      </c>
      <c r="M21" s="5" t="s">
        <v>30</v>
      </c>
      <c r="N21" s="5" t="s">
        <v>56</v>
      </c>
      <c r="O21" s="265" t="s">
        <v>37</v>
      </c>
      <c r="P21" s="74" t="s">
        <v>68</v>
      </c>
      <c r="Q21" s="4" t="s">
        <v>38</v>
      </c>
      <c r="R21" s="11" t="s">
        <v>79</v>
      </c>
      <c r="S21" s="4" t="s">
        <v>37</v>
      </c>
      <c r="T21" s="11" t="s">
        <v>73</v>
      </c>
      <c r="U21" s="5" t="s">
        <v>38</v>
      </c>
      <c r="V21" s="5" t="s">
        <v>71</v>
      </c>
      <c r="W21" s="4" t="s">
        <v>30</v>
      </c>
      <c r="X21" s="11" t="s">
        <v>77</v>
      </c>
      <c r="Y21" s="4" t="s">
        <v>43</v>
      </c>
      <c r="Z21" s="11" t="s">
        <v>72</v>
      </c>
      <c r="AA21" s="4" t="s">
        <v>38</v>
      </c>
      <c r="AB21" s="11" t="s">
        <v>188</v>
      </c>
      <c r="AC21" s="5" t="s">
        <v>30</v>
      </c>
      <c r="AD21" s="5" t="s">
        <v>69</v>
      </c>
      <c r="AE21" s="4" t="s">
        <v>31</v>
      </c>
      <c r="AF21" s="11" t="s">
        <v>113</v>
      </c>
    </row>
    <row r="22" spans="1:32" ht="17.100000000000001" customHeight="1">
      <c r="A22" s="316"/>
      <c r="B22" s="232">
        <v>2</v>
      </c>
      <c r="C22" s="6" t="s">
        <v>37</v>
      </c>
      <c r="D22" s="7" t="s">
        <v>67</v>
      </c>
      <c r="E22" s="6" t="s">
        <v>34</v>
      </c>
      <c r="F22" s="7" t="s">
        <v>115</v>
      </c>
      <c r="G22" s="8" t="s">
        <v>39</v>
      </c>
      <c r="H22" s="8" t="s">
        <v>66</v>
      </c>
      <c r="I22" s="6" t="s">
        <v>33</v>
      </c>
      <c r="J22" s="7" t="s">
        <v>61</v>
      </c>
      <c r="K22" s="6" t="s">
        <v>32</v>
      </c>
      <c r="L22" s="7" t="s">
        <v>192</v>
      </c>
      <c r="M22" s="8" t="s">
        <v>30</v>
      </c>
      <c r="N22" s="8" t="s">
        <v>56</v>
      </c>
      <c r="O22" s="267" t="s">
        <v>37</v>
      </c>
      <c r="P22" s="7" t="s">
        <v>68</v>
      </c>
      <c r="Q22" s="6" t="s">
        <v>35</v>
      </c>
      <c r="R22" s="7" t="s">
        <v>72</v>
      </c>
      <c r="S22" s="6" t="s">
        <v>30</v>
      </c>
      <c r="T22" s="7" t="s">
        <v>64</v>
      </c>
      <c r="U22" s="8" t="s">
        <v>40</v>
      </c>
      <c r="V22" s="8" t="s">
        <v>57</v>
      </c>
      <c r="W22" s="6" t="s">
        <v>30</v>
      </c>
      <c r="X22" s="7" t="s">
        <v>77</v>
      </c>
      <c r="Y22" s="6" t="s">
        <v>38</v>
      </c>
      <c r="Z22" s="7" t="s">
        <v>188</v>
      </c>
      <c r="AA22" s="6" t="s">
        <v>34</v>
      </c>
      <c r="AB22" s="7" t="s">
        <v>65</v>
      </c>
      <c r="AC22" s="8" t="s">
        <v>30</v>
      </c>
      <c r="AD22" s="8" t="s">
        <v>69</v>
      </c>
      <c r="AE22" s="6" t="s">
        <v>38</v>
      </c>
      <c r="AF22" s="7" t="s">
        <v>79</v>
      </c>
    </row>
    <row r="23" spans="1:32" ht="17.100000000000001" customHeight="1">
      <c r="A23" s="316"/>
      <c r="B23" s="21">
        <v>3</v>
      </c>
      <c r="C23" s="6" t="s">
        <v>39</v>
      </c>
      <c r="D23" s="7" t="s">
        <v>65</v>
      </c>
      <c r="E23" s="6" t="s">
        <v>37</v>
      </c>
      <c r="F23" s="7" t="s">
        <v>74</v>
      </c>
      <c r="G23" s="8" t="s">
        <v>42</v>
      </c>
      <c r="H23" s="8" t="s">
        <v>60</v>
      </c>
      <c r="I23" s="6" t="s">
        <v>38</v>
      </c>
      <c r="J23" s="7" t="s">
        <v>70</v>
      </c>
      <c r="K23" s="6" t="s">
        <v>37</v>
      </c>
      <c r="L23" s="7" t="s">
        <v>57</v>
      </c>
      <c r="M23" s="8" t="s">
        <v>33</v>
      </c>
      <c r="N23" s="8" t="s">
        <v>61</v>
      </c>
      <c r="O23" s="267" t="s">
        <v>38</v>
      </c>
      <c r="P23" s="7" t="s">
        <v>71</v>
      </c>
      <c r="Q23" s="6" t="s">
        <v>37</v>
      </c>
      <c r="R23" s="7" t="s">
        <v>73</v>
      </c>
      <c r="S23" s="6" t="s">
        <v>38</v>
      </c>
      <c r="T23" s="7" t="s">
        <v>188</v>
      </c>
      <c r="U23" s="8" t="s">
        <v>30</v>
      </c>
      <c r="V23" s="8" t="s">
        <v>56</v>
      </c>
      <c r="W23" s="6" t="s">
        <v>37</v>
      </c>
      <c r="X23" s="7" t="s">
        <v>76</v>
      </c>
      <c r="Y23" s="6" t="s">
        <v>31</v>
      </c>
      <c r="Z23" s="7" t="s">
        <v>113</v>
      </c>
      <c r="AA23" s="6" t="s">
        <v>37</v>
      </c>
      <c r="AB23" s="7" t="s">
        <v>67</v>
      </c>
      <c r="AC23" s="8" t="s">
        <v>38</v>
      </c>
      <c r="AD23" s="8" t="s">
        <v>79</v>
      </c>
      <c r="AE23" s="6" t="s">
        <v>37</v>
      </c>
      <c r="AF23" s="7" t="s">
        <v>68</v>
      </c>
    </row>
    <row r="24" spans="1:32" ht="17.100000000000001" customHeight="1">
      <c r="A24" s="316"/>
      <c r="B24" s="21">
        <v>4</v>
      </c>
      <c r="C24" s="6" t="s">
        <v>30</v>
      </c>
      <c r="D24" s="7" t="s">
        <v>59</v>
      </c>
      <c r="E24" s="6" t="s">
        <v>37</v>
      </c>
      <c r="F24" s="7" t="s">
        <v>74</v>
      </c>
      <c r="G24" s="8" t="s">
        <v>38</v>
      </c>
      <c r="H24" s="8" t="s">
        <v>70</v>
      </c>
      <c r="I24" s="6" t="s">
        <v>35</v>
      </c>
      <c r="J24" s="7" t="s">
        <v>64</v>
      </c>
      <c r="K24" s="6" t="s">
        <v>37</v>
      </c>
      <c r="L24" s="7" t="s">
        <v>57</v>
      </c>
      <c r="M24" s="8" t="s">
        <v>39</v>
      </c>
      <c r="N24" s="8" t="s">
        <v>66</v>
      </c>
      <c r="O24" s="267" t="s">
        <v>32</v>
      </c>
      <c r="P24" s="7" t="s">
        <v>192</v>
      </c>
      <c r="Q24" s="6" t="s">
        <v>37</v>
      </c>
      <c r="R24" s="7" t="s">
        <v>73</v>
      </c>
      <c r="S24" s="6" t="s">
        <v>35</v>
      </c>
      <c r="T24" s="7" t="s">
        <v>72</v>
      </c>
      <c r="U24" s="6" t="s">
        <v>30</v>
      </c>
      <c r="V24" s="8" t="s">
        <v>56</v>
      </c>
      <c r="W24" s="6" t="s">
        <v>38</v>
      </c>
      <c r="X24" s="7" t="s">
        <v>79</v>
      </c>
      <c r="Y24" s="6" t="s">
        <v>34</v>
      </c>
      <c r="Z24" s="7" t="s">
        <v>65</v>
      </c>
      <c r="AA24" s="6" t="s">
        <v>37</v>
      </c>
      <c r="AB24" s="7" t="s">
        <v>67</v>
      </c>
      <c r="AC24" s="6" t="s">
        <v>31</v>
      </c>
      <c r="AD24" s="7" t="s">
        <v>113</v>
      </c>
      <c r="AE24" s="8" t="s">
        <v>33</v>
      </c>
      <c r="AF24" s="7" t="s">
        <v>61</v>
      </c>
    </row>
    <row r="25" spans="1:32" ht="17.100000000000001" customHeight="1">
      <c r="A25" s="316"/>
      <c r="B25" s="21">
        <v>5</v>
      </c>
      <c r="C25" s="6" t="s">
        <v>106</v>
      </c>
      <c r="D25" s="7" t="s">
        <v>71</v>
      </c>
      <c r="E25" s="6" t="s">
        <v>42</v>
      </c>
      <c r="F25" s="7" t="s">
        <v>60</v>
      </c>
      <c r="G25" s="8" t="s">
        <v>106</v>
      </c>
      <c r="H25" s="8" t="s">
        <v>70</v>
      </c>
      <c r="I25" s="6" t="s">
        <v>32</v>
      </c>
      <c r="J25" s="7" t="s">
        <v>192</v>
      </c>
      <c r="K25" s="6" t="s">
        <v>40</v>
      </c>
      <c r="L25" s="7" t="s">
        <v>57</v>
      </c>
      <c r="M25" s="33" t="s">
        <v>34</v>
      </c>
      <c r="N25" s="8" t="s">
        <v>65</v>
      </c>
      <c r="O25" s="268" t="s">
        <v>35</v>
      </c>
      <c r="P25" s="27" t="s">
        <v>64</v>
      </c>
      <c r="Q25" s="6"/>
      <c r="R25" s="7"/>
      <c r="S25" s="6"/>
      <c r="T25" s="7"/>
      <c r="U25" s="6"/>
      <c r="V25" s="8"/>
      <c r="W25" s="56"/>
      <c r="X25" s="57"/>
      <c r="Y25" s="6"/>
      <c r="Z25" s="7"/>
      <c r="AA25" s="6"/>
      <c r="AB25" s="7"/>
      <c r="AC25" s="8"/>
      <c r="AD25" s="8"/>
      <c r="AE25" s="24"/>
      <c r="AF25" s="27"/>
    </row>
    <row r="26" spans="1:32" ht="17.100000000000001" customHeight="1">
      <c r="A26" s="313">
        <v>6</v>
      </c>
      <c r="B26" s="20">
        <v>1</v>
      </c>
      <c r="C26" s="4" t="s">
        <v>32</v>
      </c>
      <c r="D26" s="11" t="s">
        <v>192</v>
      </c>
      <c r="E26" s="4" t="s">
        <v>30</v>
      </c>
      <c r="F26" s="11" t="s">
        <v>58</v>
      </c>
      <c r="G26" s="5" t="s">
        <v>87</v>
      </c>
      <c r="H26" s="5" t="s">
        <v>76</v>
      </c>
      <c r="I26" s="4" t="s">
        <v>30</v>
      </c>
      <c r="J26" s="11" t="s">
        <v>59</v>
      </c>
      <c r="K26" s="4" t="s">
        <v>30</v>
      </c>
      <c r="L26" s="11" t="s">
        <v>69</v>
      </c>
      <c r="M26" s="34" t="s">
        <v>31</v>
      </c>
      <c r="N26" s="5" t="s">
        <v>113</v>
      </c>
      <c r="O26" s="265" t="s">
        <v>30</v>
      </c>
      <c r="P26" s="74" t="s">
        <v>80</v>
      </c>
      <c r="Q26" s="4" t="s">
        <v>30</v>
      </c>
      <c r="R26" s="11" t="s">
        <v>153</v>
      </c>
      <c r="S26" s="4" t="s">
        <v>39</v>
      </c>
      <c r="T26" s="11" t="s">
        <v>65</v>
      </c>
      <c r="U26" s="5" t="s">
        <v>38</v>
      </c>
      <c r="V26" s="5" t="s">
        <v>71</v>
      </c>
      <c r="W26" s="4" t="s">
        <v>167</v>
      </c>
      <c r="X26" s="11" t="s">
        <v>79</v>
      </c>
      <c r="Y26" s="4" t="s">
        <v>30</v>
      </c>
      <c r="Z26" s="11" t="s">
        <v>56</v>
      </c>
      <c r="AA26" s="4" t="s">
        <v>38</v>
      </c>
      <c r="AB26" s="11" t="s">
        <v>188</v>
      </c>
      <c r="AC26" s="5" t="s">
        <v>36</v>
      </c>
      <c r="AD26" s="5" t="s">
        <v>78</v>
      </c>
      <c r="AE26" s="4" t="s">
        <v>41</v>
      </c>
      <c r="AF26" s="11" t="s">
        <v>156</v>
      </c>
    </row>
    <row r="27" spans="1:32" ht="17.100000000000001" customHeight="1">
      <c r="A27" s="314"/>
      <c r="B27" s="232">
        <v>2</v>
      </c>
      <c r="C27" s="6" t="s">
        <v>41</v>
      </c>
      <c r="D27" s="7" t="s">
        <v>156</v>
      </c>
      <c r="E27" s="6" t="s">
        <v>37</v>
      </c>
      <c r="F27" s="7" t="s">
        <v>74</v>
      </c>
      <c r="G27" s="8" t="s">
        <v>38</v>
      </c>
      <c r="H27" s="8" t="s">
        <v>70</v>
      </c>
      <c r="I27" s="6" t="s">
        <v>30</v>
      </c>
      <c r="J27" s="7" t="s">
        <v>59</v>
      </c>
      <c r="K27" s="6" t="s">
        <v>30</v>
      </c>
      <c r="L27" s="7" t="s">
        <v>69</v>
      </c>
      <c r="M27" s="15" t="s">
        <v>87</v>
      </c>
      <c r="N27" s="8" t="s">
        <v>68</v>
      </c>
      <c r="O27" s="267" t="s">
        <v>32</v>
      </c>
      <c r="P27" s="7" t="s">
        <v>192</v>
      </c>
      <c r="Q27" s="6" t="s">
        <v>31</v>
      </c>
      <c r="R27" s="7" t="s">
        <v>113</v>
      </c>
      <c r="S27" s="6" t="s">
        <v>38</v>
      </c>
      <c r="T27" s="7" t="s">
        <v>188</v>
      </c>
      <c r="U27" s="8" t="s">
        <v>167</v>
      </c>
      <c r="V27" s="8" t="s">
        <v>79</v>
      </c>
      <c r="W27" s="6" t="s">
        <v>37</v>
      </c>
      <c r="X27" s="7" t="s">
        <v>76</v>
      </c>
      <c r="Y27" s="6" t="s">
        <v>30</v>
      </c>
      <c r="Z27" s="7" t="s">
        <v>56</v>
      </c>
      <c r="AA27" s="6" t="s">
        <v>33</v>
      </c>
      <c r="AB27" s="7" t="s">
        <v>61</v>
      </c>
      <c r="AC27" s="8" t="s">
        <v>39</v>
      </c>
      <c r="AD27" s="8" t="s">
        <v>66</v>
      </c>
      <c r="AE27" s="6" t="s">
        <v>36</v>
      </c>
      <c r="AF27" s="7" t="s">
        <v>78</v>
      </c>
    </row>
    <row r="28" spans="1:32" ht="17.100000000000001" customHeight="1">
      <c r="A28" s="314"/>
      <c r="B28" s="21">
        <v>3</v>
      </c>
      <c r="C28" s="6" t="s">
        <v>38</v>
      </c>
      <c r="D28" s="7" t="s">
        <v>71</v>
      </c>
      <c r="E28" s="182" t="s">
        <v>38</v>
      </c>
      <c r="F28" s="7" t="s">
        <v>70</v>
      </c>
      <c r="G28" s="8" t="s">
        <v>41</v>
      </c>
      <c r="H28" s="8" t="s">
        <v>156</v>
      </c>
      <c r="I28" s="6" t="s">
        <v>31</v>
      </c>
      <c r="J28" s="7" t="s">
        <v>113</v>
      </c>
      <c r="K28" s="6" t="s">
        <v>37</v>
      </c>
      <c r="L28" s="7" t="s">
        <v>57</v>
      </c>
      <c r="M28" s="15" t="s">
        <v>32</v>
      </c>
      <c r="N28" s="8" t="s">
        <v>193</v>
      </c>
      <c r="O28" s="267" t="s">
        <v>33</v>
      </c>
      <c r="P28" s="7" t="s">
        <v>61</v>
      </c>
      <c r="Q28" s="6" t="s">
        <v>37</v>
      </c>
      <c r="R28" s="7" t="s">
        <v>73</v>
      </c>
      <c r="S28" s="6" t="s">
        <v>167</v>
      </c>
      <c r="T28" s="7" t="s">
        <v>79</v>
      </c>
      <c r="U28" s="8" t="s">
        <v>37</v>
      </c>
      <c r="V28" s="8" t="s">
        <v>74</v>
      </c>
      <c r="W28" s="6" t="s">
        <v>34</v>
      </c>
      <c r="X28" s="7" t="s">
        <v>65</v>
      </c>
      <c r="Y28" s="6" t="s">
        <v>39</v>
      </c>
      <c r="Z28" s="7" t="s">
        <v>66</v>
      </c>
      <c r="AA28" s="6" t="s">
        <v>30</v>
      </c>
      <c r="AB28" s="7" t="s">
        <v>64</v>
      </c>
      <c r="AC28" s="8" t="s">
        <v>36</v>
      </c>
      <c r="AD28" s="8" t="s">
        <v>78</v>
      </c>
      <c r="AE28" s="6" t="s">
        <v>35</v>
      </c>
      <c r="AF28" s="7" t="s">
        <v>153</v>
      </c>
    </row>
    <row r="29" spans="1:32" ht="17.100000000000001" customHeight="1">
      <c r="A29" s="314"/>
      <c r="B29" s="21">
        <v>4</v>
      </c>
      <c r="C29" s="6" t="s">
        <v>37</v>
      </c>
      <c r="D29" s="7" t="s">
        <v>67</v>
      </c>
      <c r="E29" s="6" t="s">
        <v>41</v>
      </c>
      <c r="F29" s="7" t="s">
        <v>156</v>
      </c>
      <c r="G29" s="8" t="s">
        <v>30</v>
      </c>
      <c r="H29" s="8" t="s">
        <v>58</v>
      </c>
      <c r="I29" s="6" t="s">
        <v>34</v>
      </c>
      <c r="J29" s="7" t="s">
        <v>65</v>
      </c>
      <c r="K29" s="6" t="s">
        <v>32</v>
      </c>
      <c r="L29" s="7" t="s">
        <v>192</v>
      </c>
      <c r="M29" s="15" t="s">
        <v>38</v>
      </c>
      <c r="N29" s="8" t="s">
        <v>70</v>
      </c>
      <c r="O29" s="267" t="s">
        <v>34</v>
      </c>
      <c r="P29" s="7" t="s">
        <v>115</v>
      </c>
      <c r="Q29" s="6" t="s">
        <v>167</v>
      </c>
      <c r="R29" s="7" t="s">
        <v>79</v>
      </c>
      <c r="S29" s="6" t="s">
        <v>37</v>
      </c>
      <c r="T29" s="7" t="s">
        <v>73</v>
      </c>
      <c r="U29" s="6" t="s">
        <v>37</v>
      </c>
      <c r="V29" s="8" t="s">
        <v>74</v>
      </c>
      <c r="W29" s="6" t="s">
        <v>31</v>
      </c>
      <c r="X29" s="7" t="s">
        <v>113</v>
      </c>
      <c r="Y29" s="6" t="s">
        <v>33</v>
      </c>
      <c r="Z29" s="7" t="s">
        <v>61</v>
      </c>
      <c r="AA29" s="6" t="s">
        <v>30</v>
      </c>
      <c r="AB29" s="7" t="s">
        <v>64</v>
      </c>
      <c r="AC29" s="8" t="s">
        <v>37</v>
      </c>
      <c r="AD29" s="8" t="s">
        <v>57</v>
      </c>
      <c r="AE29" s="6" t="s">
        <v>37</v>
      </c>
      <c r="AF29" s="7" t="s">
        <v>68</v>
      </c>
    </row>
    <row r="30" spans="1:32" ht="17.100000000000001" customHeight="1">
      <c r="A30" s="314"/>
      <c r="B30" s="21">
        <v>5</v>
      </c>
      <c r="C30" s="6" t="s">
        <v>87</v>
      </c>
      <c r="D30" s="7" t="s">
        <v>67</v>
      </c>
      <c r="E30" s="35" t="s">
        <v>39</v>
      </c>
      <c r="F30" s="7" t="s">
        <v>66</v>
      </c>
      <c r="G30" s="8" t="s">
        <v>32</v>
      </c>
      <c r="H30" s="8" t="s">
        <v>193</v>
      </c>
      <c r="I30" s="6" t="s">
        <v>87</v>
      </c>
      <c r="J30" s="7" t="s">
        <v>73</v>
      </c>
      <c r="K30" s="6" t="s">
        <v>87</v>
      </c>
      <c r="L30" s="7" t="s">
        <v>57</v>
      </c>
      <c r="M30" s="31" t="s">
        <v>35</v>
      </c>
      <c r="N30" s="8" t="s">
        <v>64</v>
      </c>
      <c r="O30" s="268" t="s">
        <v>87</v>
      </c>
      <c r="P30" s="27" t="s">
        <v>68</v>
      </c>
      <c r="Q30" s="6"/>
      <c r="R30" s="7"/>
      <c r="S30" s="6"/>
      <c r="T30" s="7"/>
      <c r="U30" s="6"/>
      <c r="V30" s="8"/>
      <c r="W30" s="24"/>
      <c r="X30" s="27"/>
      <c r="Y30" s="6"/>
      <c r="Z30" s="7"/>
      <c r="AA30" s="6"/>
      <c r="AB30" s="7"/>
      <c r="AC30" s="8"/>
      <c r="AD30" s="8"/>
      <c r="AE30" s="6"/>
      <c r="AF30" s="7"/>
    </row>
    <row r="31" spans="1:32" ht="17.100000000000001" customHeight="1">
      <c r="A31" s="285">
        <v>7</v>
      </c>
      <c r="B31" s="20">
        <v>1</v>
      </c>
      <c r="C31" s="253" t="s">
        <v>30</v>
      </c>
      <c r="D31" s="188" t="s">
        <v>59</v>
      </c>
      <c r="E31" s="4" t="s">
        <v>41</v>
      </c>
      <c r="F31" s="188" t="s">
        <v>156</v>
      </c>
      <c r="G31" s="4" t="s">
        <v>32</v>
      </c>
      <c r="H31" s="188" t="s">
        <v>193</v>
      </c>
      <c r="I31" s="4" t="s">
        <v>38</v>
      </c>
      <c r="J31" s="188" t="s">
        <v>70</v>
      </c>
      <c r="K31" s="4" t="s">
        <v>43</v>
      </c>
      <c r="L31" s="188" t="s">
        <v>72</v>
      </c>
      <c r="M31" s="4" t="s">
        <v>33</v>
      </c>
      <c r="N31" s="188" t="s">
        <v>61</v>
      </c>
      <c r="O31" s="294" t="s">
        <v>40</v>
      </c>
      <c r="P31" s="188" t="s">
        <v>67</v>
      </c>
      <c r="Q31" s="4"/>
      <c r="R31" s="5"/>
      <c r="S31" s="4"/>
      <c r="T31" s="5"/>
      <c r="U31" s="4"/>
      <c r="V31" s="5"/>
      <c r="W31" s="16"/>
      <c r="X31" s="280"/>
      <c r="Y31" s="4"/>
      <c r="Z31" s="5"/>
      <c r="AA31" s="4"/>
      <c r="AB31" s="5"/>
      <c r="AC31" s="4"/>
      <c r="AD31" s="5"/>
      <c r="AE31" s="4"/>
      <c r="AF31" s="11"/>
    </row>
    <row r="32" spans="1:32" ht="17.100000000000001" customHeight="1">
      <c r="A32" s="286"/>
      <c r="B32" s="21">
        <v>2</v>
      </c>
      <c r="C32" s="254" t="s">
        <v>30</v>
      </c>
      <c r="D32" s="7" t="s">
        <v>59</v>
      </c>
      <c r="E32" s="6" t="s">
        <v>106</v>
      </c>
      <c r="F32" s="7" t="s">
        <v>70</v>
      </c>
      <c r="G32" s="6" t="s">
        <v>33</v>
      </c>
      <c r="H32" s="7" t="s">
        <v>61</v>
      </c>
      <c r="I32" s="6" t="s">
        <v>40</v>
      </c>
      <c r="J32" s="7" t="s">
        <v>67</v>
      </c>
      <c r="K32" s="6" t="s">
        <v>31</v>
      </c>
      <c r="L32" s="7" t="s">
        <v>113</v>
      </c>
      <c r="M32" s="6" t="s">
        <v>32</v>
      </c>
      <c r="N32" s="7" t="s">
        <v>193</v>
      </c>
      <c r="O32" s="267" t="s">
        <v>41</v>
      </c>
      <c r="P32" s="7" t="s">
        <v>156</v>
      </c>
      <c r="Q32" s="6"/>
      <c r="R32" s="8"/>
      <c r="S32" s="6"/>
      <c r="T32" s="8"/>
      <c r="U32" s="6"/>
      <c r="V32" s="8"/>
      <c r="W32" s="15"/>
      <c r="X32" s="9"/>
      <c r="Y32" s="6"/>
      <c r="Z32" s="8"/>
      <c r="AA32" s="6"/>
      <c r="AB32" s="8"/>
      <c r="AC32" s="6"/>
      <c r="AD32" s="8"/>
      <c r="AE32" s="6"/>
      <c r="AF32" s="7"/>
    </row>
    <row r="33" spans="1:32" ht="17.100000000000001" customHeight="1">
      <c r="A33" s="314"/>
      <c r="B33" s="21">
        <v>3</v>
      </c>
      <c r="C33" s="254" t="s">
        <v>41</v>
      </c>
      <c r="D33" s="7" t="s">
        <v>156</v>
      </c>
      <c r="E33" s="6" t="s">
        <v>31</v>
      </c>
      <c r="F33" s="7" t="s">
        <v>113</v>
      </c>
      <c r="G33" s="6" t="s">
        <v>30</v>
      </c>
      <c r="H33" s="7" t="s">
        <v>58</v>
      </c>
      <c r="I33" s="6" t="s">
        <v>88</v>
      </c>
      <c r="J33" s="7" t="s">
        <v>59</v>
      </c>
      <c r="K33" s="6" t="s">
        <v>33</v>
      </c>
      <c r="L33" s="7" t="s">
        <v>61</v>
      </c>
      <c r="M33" s="6" t="s">
        <v>30</v>
      </c>
      <c r="N33" s="7" t="s">
        <v>56</v>
      </c>
      <c r="O33" s="267" t="s">
        <v>43</v>
      </c>
      <c r="P33" s="7" t="s">
        <v>72</v>
      </c>
      <c r="Q33" s="6"/>
      <c r="R33" s="8"/>
      <c r="S33" s="6"/>
      <c r="T33" s="8"/>
      <c r="U33" s="6"/>
      <c r="V33" s="8"/>
      <c r="W33" s="6"/>
      <c r="X33" s="9"/>
      <c r="Y33" s="6"/>
      <c r="Z33" s="8"/>
      <c r="AA33" s="6"/>
      <c r="AB33" s="8"/>
      <c r="AC33" s="6"/>
      <c r="AD33" s="8"/>
      <c r="AE33" s="6"/>
      <c r="AF33" s="7"/>
    </row>
    <row r="34" spans="1:32" ht="17.100000000000001" customHeight="1">
      <c r="A34" s="314"/>
      <c r="B34" s="21">
        <v>4</v>
      </c>
      <c r="C34" s="254" t="s">
        <v>31</v>
      </c>
      <c r="D34" s="7" t="s">
        <v>113</v>
      </c>
      <c r="E34" s="6" t="s">
        <v>37</v>
      </c>
      <c r="F34" s="7" t="s">
        <v>74</v>
      </c>
      <c r="G34" s="6" t="s">
        <v>38</v>
      </c>
      <c r="H34" s="7" t="s">
        <v>70</v>
      </c>
      <c r="I34" s="6" t="s">
        <v>33</v>
      </c>
      <c r="J34" s="7" t="s">
        <v>61</v>
      </c>
      <c r="K34" s="6" t="s">
        <v>41</v>
      </c>
      <c r="L34" s="7" t="s">
        <v>156</v>
      </c>
      <c r="M34" s="6" t="s">
        <v>88</v>
      </c>
      <c r="N34" s="7" t="s">
        <v>56</v>
      </c>
      <c r="O34" s="267" t="s">
        <v>88</v>
      </c>
      <c r="P34" s="7" t="s">
        <v>80</v>
      </c>
      <c r="Q34" s="6"/>
      <c r="R34" s="7"/>
      <c r="S34" s="6"/>
      <c r="T34" s="8"/>
      <c r="U34" s="6"/>
      <c r="V34" s="8"/>
      <c r="W34" s="15"/>
      <c r="X34" s="9"/>
      <c r="Y34" s="6"/>
      <c r="Z34" s="8"/>
      <c r="AA34" s="6"/>
      <c r="AB34" s="8"/>
      <c r="AC34" s="6"/>
      <c r="AD34" s="8"/>
      <c r="AE34" s="6"/>
      <c r="AF34" s="7"/>
    </row>
    <row r="35" spans="1:32" ht="17.100000000000001" customHeight="1">
      <c r="A35" s="315"/>
      <c r="B35" s="22">
        <v>5</v>
      </c>
      <c r="C35" s="133" t="s">
        <v>33</v>
      </c>
      <c r="D35" s="134" t="s">
        <v>61</v>
      </c>
      <c r="E35" s="133" t="s">
        <v>87</v>
      </c>
      <c r="F35" s="135" t="s">
        <v>74</v>
      </c>
      <c r="G35" s="133" t="s">
        <v>31</v>
      </c>
      <c r="H35" s="134" t="s">
        <v>113</v>
      </c>
      <c r="I35" s="24"/>
      <c r="J35" s="135"/>
      <c r="K35" s="295"/>
      <c r="L35" s="135"/>
      <c r="M35" s="133"/>
      <c r="N35" s="27"/>
      <c r="O35" s="133"/>
      <c r="P35" s="135"/>
      <c r="Q35" s="24"/>
      <c r="R35" s="135"/>
      <c r="S35" s="133"/>
      <c r="T35" s="27"/>
      <c r="U35" s="133"/>
      <c r="V35" s="27"/>
      <c r="W35" s="133"/>
      <c r="X35" s="27"/>
      <c r="Y35" s="133"/>
      <c r="Z35" s="27"/>
      <c r="AA35" s="133"/>
      <c r="AB35" s="27"/>
      <c r="AC35" s="133"/>
      <c r="AD35" s="27"/>
      <c r="AE35" s="133"/>
      <c r="AF35" s="27"/>
    </row>
  </sheetData>
  <mergeCells count="43">
    <mergeCell ref="A26:A30"/>
    <mergeCell ref="A33:A35"/>
    <mergeCell ref="AC5:AD5"/>
    <mergeCell ref="AE5:AF5"/>
    <mergeCell ref="A11:A15"/>
    <mergeCell ref="A16:A20"/>
    <mergeCell ref="A21:A25"/>
    <mergeCell ref="C5:D5"/>
    <mergeCell ref="E5:F5"/>
    <mergeCell ref="G5:H5"/>
    <mergeCell ref="I5:J5"/>
    <mergeCell ref="Y4:Z4"/>
    <mergeCell ref="AA4:AB4"/>
    <mergeCell ref="A6:A10"/>
    <mergeCell ref="K5:L5"/>
    <mergeCell ref="M5:N5"/>
    <mergeCell ref="O5:P5"/>
    <mergeCell ref="Q5:R5"/>
    <mergeCell ref="W5:X5"/>
    <mergeCell ref="Y5:Z5"/>
    <mergeCell ref="AA5:AB5"/>
    <mergeCell ref="C4:D4"/>
    <mergeCell ref="E4:F4"/>
    <mergeCell ref="S5:T5"/>
    <mergeCell ref="U5:V5"/>
    <mergeCell ref="W4:X4"/>
    <mergeCell ref="A5:B5"/>
    <mergeCell ref="G4:H4"/>
    <mergeCell ref="I4:J4"/>
    <mergeCell ref="A1:I1"/>
    <mergeCell ref="J1:AF1"/>
    <mergeCell ref="A2:F2"/>
    <mergeCell ref="J2:AF2"/>
    <mergeCell ref="J3:AF3"/>
    <mergeCell ref="AC4:AD4"/>
    <mergeCell ref="AE4:AF4"/>
    <mergeCell ref="K4:L4"/>
    <mergeCell ref="M4:N4"/>
    <mergeCell ref="O4:P4"/>
    <mergeCell ref="Q4:R4"/>
    <mergeCell ref="S4:T4"/>
    <mergeCell ref="U4:V4"/>
    <mergeCell ref="A4:B4"/>
  </mergeCells>
  <pageMargins left="0" right="0" top="0" bottom="0" header="0" footer="0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topLeftCell="A10" zoomScale="110" zoomScaleNormal="110" workbookViewId="0">
      <selection activeCell="AE14" sqref="AE14"/>
    </sheetView>
  </sheetViews>
  <sheetFormatPr defaultRowHeight="12.75"/>
  <cols>
    <col min="1" max="1" width="2.85546875" customWidth="1"/>
    <col min="2" max="2" width="3.140625" customWidth="1"/>
    <col min="3" max="3" width="3.42578125" customWidth="1"/>
    <col min="4" max="4" width="3.7109375" customWidth="1"/>
    <col min="5" max="5" width="5.140625" customWidth="1"/>
    <col min="6" max="6" width="3.42578125" customWidth="1"/>
    <col min="7" max="7" width="3.28515625" customWidth="1"/>
    <col min="8" max="8" width="5.7109375" customWidth="1"/>
    <col min="9" max="9" width="3.7109375" customWidth="1"/>
    <col min="10" max="10" width="3.5703125" customWidth="1"/>
    <col min="11" max="11" width="6" customWidth="1"/>
    <col min="12" max="12" width="2.85546875" customWidth="1"/>
    <col min="13" max="13" width="5.5703125" customWidth="1"/>
    <col min="14" max="14" width="2.85546875" customWidth="1"/>
    <col min="15" max="15" width="5" customWidth="1"/>
    <col min="16" max="16" width="3" customWidth="1"/>
    <col min="17" max="17" width="5.7109375" customWidth="1"/>
    <col min="18" max="18" width="2.85546875" customWidth="1"/>
    <col min="19" max="19" width="4.42578125" customWidth="1"/>
    <col min="20" max="20" width="3.140625" customWidth="1"/>
    <col min="21" max="21" width="5.140625" customWidth="1"/>
    <col min="22" max="22" width="3.5703125" customWidth="1"/>
    <col min="23" max="23" width="4.85546875" customWidth="1"/>
    <col min="24" max="24" width="3.140625" customWidth="1"/>
    <col min="25" max="25" width="5.5703125" customWidth="1"/>
    <col min="26" max="26" width="3.140625" customWidth="1"/>
    <col min="27" max="27" width="4.85546875" customWidth="1"/>
    <col min="28" max="28" width="4.28515625" customWidth="1"/>
    <col min="29" max="29" width="5.5703125" customWidth="1"/>
    <col min="30" max="30" width="4.5703125" customWidth="1"/>
    <col min="31" max="31" width="5" customWidth="1"/>
    <col min="32" max="32" width="4.28515625" customWidth="1"/>
    <col min="33" max="33" width="5.140625" customWidth="1"/>
    <col min="34" max="34" width="4.28515625" customWidth="1"/>
    <col min="35" max="35" width="5" customWidth="1"/>
    <col min="37" max="37" width="6.42578125" customWidth="1"/>
    <col min="38" max="38" width="6.7109375" customWidth="1"/>
    <col min="39" max="39" width="6.42578125" customWidth="1"/>
    <col min="40" max="40" width="4.5703125" customWidth="1"/>
    <col min="41" max="41" width="4.7109375" customWidth="1"/>
    <col min="42" max="42" width="6.42578125" customWidth="1"/>
  </cols>
  <sheetData>
    <row r="1" spans="1:42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9" t="s">
        <v>200</v>
      </c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</row>
    <row r="2" spans="1:42" ht="15" customHeight="1">
      <c r="A2" s="300" t="s">
        <v>1</v>
      </c>
      <c r="B2" s="300"/>
      <c r="C2" s="300"/>
      <c r="D2" s="300"/>
      <c r="E2" s="300"/>
      <c r="F2" s="300"/>
      <c r="G2" s="300"/>
      <c r="H2" s="300"/>
      <c r="I2" s="19"/>
      <c r="J2" s="19"/>
      <c r="K2" s="19"/>
      <c r="L2" s="1"/>
      <c r="M2" s="301" t="s">
        <v>201</v>
      </c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</row>
    <row r="3" spans="1:42" ht="13.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</row>
    <row r="4" spans="1:42" ht="15" customHeight="1">
      <c r="A4" s="322" t="s">
        <v>3</v>
      </c>
      <c r="B4" s="323"/>
      <c r="C4" s="304" t="s">
        <v>46</v>
      </c>
      <c r="D4" s="304"/>
      <c r="E4" s="304"/>
      <c r="F4" s="304" t="s">
        <v>5</v>
      </c>
      <c r="G4" s="304"/>
      <c r="H4" s="304"/>
      <c r="I4" s="305" t="s">
        <v>6</v>
      </c>
      <c r="J4" s="307"/>
      <c r="K4" s="306"/>
      <c r="L4" s="304" t="s">
        <v>7</v>
      </c>
      <c r="M4" s="304"/>
      <c r="N4" s="304" t="s">
        <v>8</v>
      </c>
      <c r="O4" s="305"/>
      <c r="P4" s="305" t="s">
        <v>9</v>
      </c>
      <c r="Q4" s="307"/>
      <c r="R4" s="305" t="s">
        <v>109</v>
      </c>
      <c r="S4" s="306"/>
      <c r="T4" s="306" t="s">
        <v>10</v>
      </c>
      <c r="U4" s="304"/>
      <c r="V4" s="304" t="s">
        <v>11</v>
      </c>
      <c r="W4" s="304"/>
      <c r="X4" s="305" t="s">
        <v>12</v>
      </c>
      <c r="Y4" s="307"/>
      <c r="Z4" s="305" t="s">
        <v>25</v>
      </c>
      <c r="AA4" s="306"/>
      <c r="AB4" s="305" t="s">
        <v>13</v>
      </c>
      <c r="AC4" s="306"/>
      <c r="AD4" s="304" t="s">
        <v>14</v>
      </c>
      <c r="AE4" s="304"/>
      <c r="AF4" s="305" t="s">
        <v>15</v>
      </c>
      <c r="AG4" s="306"/>
      <c r="AH4" s="304" t="s">
        <v>16</v>
      </c>
      <c r="AI4" s="304"/>
      <c r="AJ4" s="2"/>
      <c r="AK4" s="2"/>
      <c r="AL4" s="2"/>
      <c r="AM4" s="2"/>
      <c r="AN4" s="2"/>
      <c r="AO4" s="2"/>
      <c r="AP4" s="2"/>
    </row>
    <row r="5" spans="1:42" ht="15" customHeight="1">
      <c r="A5" s="320" t="s">
        <v>4</v>
      </c>
      <c r="B5" s="320"/>
      <c r="C5" s="308"/>
      <c r="D5" s="308"/>
      <c r="E5" s="308"/>
      <c r="F5" s="308"/>
      <c r="G5" s="308"/>
      <c r="H5" s="308"/>
      <c r="I5" s="308"/>
      <c r="J5" s="308"/>
      <c r="K5" s="308"/>
      <c r="L5" s="311"/>
      <c r="M5" s="312"/>
      <c r="N5" s="308"/>
      <c r="O5" s="309"/>
      <c r="P5" s="308"/>
      <c r="Q5" s="309"/>
      <c r="R5" s="311"/>
      <c r="S5" s="312"/>
      <c r="T5" s="308"/>
      <c r="U5" s="308"/>
      <c r="V5" s="308"/>
      <c r="W5" s="308"/>
      <c r="X5" s="311"/>
      <c r="Y5" s="319"/>
      <c r="Z5" s="311"/>
      <c r="AA5" s="312"/>
      <c r="AB5" s="311"/>
      <c r="AC5" s="312"/>
      <c r="AD5" s="311"/>
      <c r="AE5" s="312"/>
      <c r="AF5" s="311"/>
      <c r="AG5" s="312"/>
      <c r="AH5" s="311"/>
      <c r="AI5" s="312"/>
    </row>
    <row r="6" spans="1:42" ht="18" customHeight="1">
      <c r="A6" s="313">
        <v>2</v>
      </c>
      <c r="B6" s="20">
        <v>1</v>
      </c>
      <c r="C6" s="137" t="s">
        <v>179</v>
      </c>
      <c r="D6" s="291"/>
      <c r="E6" s="253" t="s">
        <v>59</v>
      </c>
      <c r="F6" s="269" t="s">
        <v>179</v>
      </c>
      <c r="G6" s="264"/>
      <c r="H6" s="253" t="s">
        <v>58</v>
      </c>
      <c r="I6" s="4" t="s">
        <v>194</v>
      </c>
      <c r="J6" s="137"/>
      <c r="K6" s="253" t="s">
        <v>66</v>
      </c>
      <c r="L6" s="4" t="s">
        <v>180</v>
      </c>
      <c r="M6" s="5" t="s">
        <v>73</v>
      </c>
      <c r="N6" s="4" t="s">
        <v>179</v>
      </c>
      <c r="O6" s="5" t="s">
        <v>69</v>
      </c>
      <c r="P6" s="4" t="s">
        <v>182</v>
      </c>
      <c r="Q6" s="5" t="s">
        <v>70</v>
      </c>
      <c r="R6" s="4" t="s">
        <v>183</v>
      </c>
      <c r="S6" s="5" t="s">
        <v>71</v>
      </c>
      <c r="T6" s="4" t="s">
        <v>119</v>
      </c>
      <c r="U6" s="11" t="s">
        <v>153</v>
      </c>
      <c r="V6" s="4" t="s">
        <v>41</v>
      </c>
      <c r="W6" s="11" t="s">
        <v>156</v>
      </c>
      <c r="X6" s="4" t="s">
        <v>119</v>
      </c>
      <c r="Y6" s="11" t="s">
        <v>56</v>
      </c>
      <c r="Z6" s="4" t="s">
        <v>33</v>
      </c>
      <c r="AA6" s="11" t="s">
        <v>61</v>
      </c>
      <c r="AB6" s="4" t="s">
        <v>120</v>
      </c>
      <c r="AC6" s="11" t="s">
        <v>81</v>
      </c>
      <c r="AD6" s="4" t="s">
        <v>120</v>
      </c>
      <c r="AE6" s="11" t="s">
        <v>67</v>
      </c>
      <c r="AF6" s="4" t="s">
        <v>120</v>
      </c>
      <c r="AG6" s="11" t="s">
        <v>57</v>
      </c>
      <c r="AH6" s="4" t="s">
        <v>120</v>
      </c>
      <c r="AI6" s="11" t="s">
        <v>68</v>
      </c>
    </row>
    <row r="7" spans="1:42" ht="18" customHeight="1">
      <c r="A7" s="314"/>
      <c r="B7" s="21">
        <v>2</v>
      </c>
      <c r="C7" s="138" t="s">
        <v>179</v>
      </c>
      <c r="D7" s="291"/>
      <c r="E7" s="254" t="s">
        <v>59</v>
      </c>
      <c r="F7" s="292" t="s">
        <v>179</v>
      </c>
      <c r="G7" s="264"/>
      <c r="H7" s="254" t="s">
        <v>58</v>
      </c>
      <c r="I7" s="6" t="s">
        <v>194</v>
      </c>
      <c r="J7" s="138"/>
      <c r="K7" s="254" t="s">
        <v>66</v>
      </c>
      <c r="L7" s="6" t="s">
        <v>180</v>
      </c>
      <c r="M7" s="8" t="s">
        <v>73</v>
      </c>
      <c r="N7" s="6" t="s">
        <v>179</v>
      </c>
      <c r="O7" s="8" t="s">
        <v>69</v>
      </c>
      <c r="P7" s="6" t="s">
        <v>182</v>
      </c>
      <c r="Q7" s="8" t="s">
        <v>70</v>
      </c>
      <c r="R7" s="6" t="s">
        <v>183</v>
      </c>
      <c r="S7" s="8" t="s">
        <v>71</v>
      </c>
      <c r="T7" s="6" t="s">
        <v>119</v>
      </c>
      <c r="U7" s="7" t="s">
        <v>153</v>
      </c>
      <c r="V7" s="6" t="s">
        <v>33</v>
      </c>
      <c r="W7" s="7" t="s">
        <v>61</v>
      </c>
      <c r="X7" s="6" t="s">
        <v>119</v>
      </c>
      <c r="Y7" s="18" t="s">
        <v>56</v>
      </c>
      <c r="Z7" s="6" t="s">
        <v>41</v>
      </c>
      <c r="AA7" s="7" t="s">
        <v>156</v>
      </c>
      <c r="AB7" s="6" t="s">
        <v>120</v>
      </c>
      <c r="AC7" s="7" t="s">
        <v>81</v>
      </c>
      <c r="AD7" s="6" t="s">
        <v>120</v>
      </c>
      <c r="AE7" s="7" t="s">
        <v>67</v>
      </c>
      <c r="AF7" s="6" t="s">
        <v>120</v>
      </c>
      <c r="AG7" s="7" t="s">
        <v>57</v>
      </c>
      <c r="AH7" s="6" t="s">
        <v>120</v>
      </c>
      <c r="AI7" s="7" t="s">
        <v>68</v>
      </c>
    </row>
    <row r="8" spans="1:42" ht="18" customHeight="1">
      <c r="A8" s="314"/>
      <c r="B8" s="21">
        <v>3</v>
      </c>
      <c r="C8" s="138" t="s">
        <v>181</v>
      </c>
      <c r="D8" s="291"/>
      <c r="E8" s="254" t="s">
        <v>67</v>
      </c>
      <c r="F8" s="292" t="s">
        <v>194</v>
      </c>
      <c r="G8" s="264"/>
      <c r="H8" s="254" t="s">
        <v>66</v>
      </c>
      <c r="I8" s="195" t="s">
        <v>183</v>
      </c>
      <c r="J8" s="138"/>
      <c r="K8" s="254" t="s">
        <v>70</v>
      </c>
      <c r="L8" s="6" t="s">
        <v>181</v>
      </c>
      <c r="M8" s="8" t="s">
        <v>73</v>
      </c>
      <c r="N8" s="6" t="s">
        <v>180</v>
      </c>
      <c r="O8" s="8" t="s">
        <v>57</v>
      </c>
      <c r="P8" s="6" t="s">
        <v>179</v>
      </c>
      <c r="Q8" s="8" t="s">
        <v>56</v>
      </c>
      <c r="R8" s="6" t="s">
        <v>182</v>
      </c>
      <c r="S8" s="8" t="s">
        <v>71</v>
      </c>
      <c r="T8" s="6"/>
      <c r="U8" s="7"/>
      <c r="V8" s="6"/>
      <c r="W8" s="7"/>
      <c r="X8" s="6"/>
      <c r="Y8" s="18"/>
      <c r="Z8" s="6"/>
      <c r="AA8" s="7"/>
      <c r="AB8" s="6"/>
      <c r="AC8" s="7"/>
      <c r="AD8" s="6"/>
      <c r="AE8" s="7"/>
      <c r="AF8" s="6"/>
      <c r="AG8" s="7"/>
      <c r="AH8" s="6"/>
      <c r="AI8" s="7"/>
    </row>
    <row r="9" spans="1:42" ht="18" customHeight="1">
      <c r="A9" s="314"/>
      <c r="B9" s="21">
        <v>4</v>
      </c>
      <c r="C9" s="138" t="s">
        <v>181</v>
      </c>
      <c r="D9" s="291"/>
      <c r="E9" s="254" t="s">
        <v>67</v>
      </c>
      <c r="F9" s="270" t="s">
        <v>194</v>
      </c>
      <c r="G9" s="264"/>
      <c r="H9" s="256" t="s">
        <v>66</v>
      </c>
      <c r="I9" s="252" t="s">
        <v>183</v>
      </c>
      <c r="J9" s="141"/>
      <c r="K9" s="254" t="s">
        <v>70</v>
      </c>
      <c r="L9" s="24" t="s">
        <v>181</v>
      </c>
      <c r="M9" s="8" t="s">
        <v>73</v>
      </c>
      <c r="N9" s="24" t="s">
        <v>180</v>
      </c>
      <c r="O9" s="8" t="s">
        <v>57</v>
      </c>
      <c r="P9" s="182" t="s">
        <v>179</v>
      </c>
      <c r="Q9" s="8" t="s">
        <v>56</v>
      </c>
      <c r="R9" s="24" t="s">
        <v>182</v>
      </c>
      <c r="S9" s="25" t="s">
        <v>71</v>
      </c>
      <c r="T9" s="24"/>
      <c r="U9" s="7"/>
      <c r="V9" s="6"/>
      <c r="W9" s="7"/>
      <c r="X9" s="6"/>
      <c r="Y9" s="18"/>
      <c r="Z9" s="10"/>
      <c r="AA9" s="7"/>
      <c r="AB9" s="6"/>
      <c r="AC9" s="7"/>
      <c r="AD9" s="6"/>
      <c r="AE9" s="7"/>
      <c r="AF9" s="6"/>
      <c r="AG9" s="7"/>
      <c r="AH9" s="24"/>
      <c r="AI9" s="27"/>
    </row>
    <row r="10" spans="1:42" ht="18" customHeight="1">
      <c r="A10" s="313">
        <v>3</v>
      </c>
      <c r="B10" s="20">
        <v>1</v>
      </c>
      <c r="C10" s="4" t="s">
        <v>179</v>
      </c>
      <c r="D10" s="137"/>
      <c r="E10" s="137" t="s">
        <v>59</v>
      </c>
      <c r="F10" s="4" t="s">
        <v>181</v>
      </c>
      <c r="G10" s="137"/>
      <c r="H10" s="143" t="s">
        <v>74</v>
      </c>
      <c r="I10" s="262" t="s">
        <v>179</v>
      </c>
      <c r="J10" s="264"/>
      <c r="K10" s="137" t="s">
        <v>58</v>
      </c>
      <c r="L10" s="4" t="s">
        <v>183</v>
      </c>
      <c r="M10" s="5" t="s">
        <v>70</v>
      </c>
      <c r="N10" s="4" t="s">
        <v>181</v>
      </c>
      <c r="O10" s="151" t="s">
        <v>57</v>
      </c>
      <c r="P10" s="4" t="s">
        <v>181</v>
      </c>
      <c r="Q10" s="151" t="s">
        <v>68</v>
      </c>
      <c r="R10" s="4" t="s">
        <v>178</v>
      </c>
      <c r="S10" s="38" t="s">
        <v>80</v>
      </c>
      <c r="T10" s="4" t="s">
        <v>120</v>
      </c>
      <c r="U10" s="11" t="s">
        <v>73</v>
      </c>
      <c r="V10" s="12" t="s">
        <v>34</v>
      </c>
      <c r="W10" s="11" t="s">
        <v>65</v>
      </c>
      <c r="X10" s="4" t="s">
        <v>36</v>
      </c>
      <c r="Y10" s="11" t="s">
        <v>78</v>
      </c>
      <c r="Z10" s="4" t="s">
        <v>119</v>
      </c>
      <c r="AA10" s="11" t="s">
        <v>77</v>
      </c>
      <c r="AB10" s="4" t="s">
        <v>42</v>
      </c>
      <c r="AC10" s="11" t="s">
        <v>60</v>
      </c>
      <c r="AD10" s="4" t="s">
        <v>41</v>
      </c>
      <c r="AE10" s="11" t="s">
        <v>156</v>
      </c>
      <c r="AF10" s="4" t="s">
        <v>165</v>
      </c>
      <c r="AG10" s="11"/>
      <c r="AH10" s="4" t="s">
        <v>33</v>
      </c>
      <c r="AI10" s="11" t="s">
        <v>191</v>
      </c>
    </row>
    <row r="11" spans="1:42" ht="18" customHeight="1">
      <c r="A11" s="314"/>
      <c r="B11" s="21">
        <v>2</v>
      </c>
      <c r="C11" s="6" t="s">
        <v>179</v>
      </c>
      <c r="D11" s="138"/>
      <c r="E11" s="138" t="s">
        <v>59</v>
      </c>
      <c r="F11" s="6" t="s">
        <v>181</v>
      </c>
      <c r="G11" s="138"/>
      <c r="H11" s="138" t="s">
        <v>74</v>
      </c>
      <c r="I11" s="195" t="s">
        <v>179</v>
      </c>
      <c r="J11" s="264"/>
      <c r="K11" s="138" t="s">
        <v>58</v>
      </c>
      <c r="L11" s="6" t="s">
        <v>183</v>
      </c>
      <c r="M11" s="8" t="s">
        <v>70</v>
      </c>
      <c r="N11" s="6" t="s">
        <v>181</v>
      </c>
      <c r="O11" s="279" t="s">
        <v>57</v>
      </c>
      <c r="P11" s="6" t="s">
        <v>181</v>
      </c>
      <c r="Q11" s="279" t="s">
        <v>68</v>
      </c>
      <c r="R11" s="6" t="s">
        <v>178</v>
      </c>
      <c r="S11" s="8" t="s">
        <v>80</v>
      </c>
      <c r="T11" s="6" t="s">
        <v>120</v>
      </c>
      <c r="U11" s="7" t="s">
        <v>73</v>
      </c>
      <c r="V11" s="6" t="s">
        <v>36</v>
      </c>
      <c r="W11" s="7" t="s">
        <v>78</v>
      </c>
      <c r="X11" s="6" t="s">
        <v>41</v>
      </c>
      <c r="Y11" s="7" t="s">
        <v>156</v>
      </c>
      <c r="Z11" s="6" t="s">
        <v>119</v>
      </c>
      <c r="AA11" s="7" t="s">
        <v>77</v>
      </c>
      <c r="AB11" s="6" t="s">
        <v>33</v>
      </c>
      <c r="AC11" s="7" t="s">
        <v>61</v>
      </c>
      <c r="AD11" s="6" t="s">
        <v>35</v>
      </c>
      <c r="AE11" s="7" t="s">
        <v>81</v>
      </c>
      <c r="AF11" s="6" t="s">
        <v>165</v>
      </c>
      <c r="AG11" s="7"/>
      <c r="AH11" s="6" t="s">
        <v>42</v>
      </c>
      <c r="AI11" s="7" t="s">
        <v>60</v>
      </c>
    </row>
    <row r="12" spans="1:42" ht="18" customHeight="1">
      <c r="A12" s="314"/>
      <c r="B12" s="21">
        <v>3</v>
      </c>
      <c r="C12" s="6" t="s">
        <v>181</v>
      </c>
      <c r="D12" s="138"/>
      <c r="E12" s="138" t="s">
        <v>67</v>
      </c>
      <c r="F12" s="6" t="s">
        <v>179</v>
      </c>
      <c r="G12" s="138"/>
      <c r="H12" s="138" t="s">
        <v>58</v>
      </c>
      <c r="I12" s="6" t="s">
        <v>181</v>
      </c>
      <c r="J12" s="140"/>
      <c r="K12" s="281" t="s">
        <v>76</v>
      </c>
      <c r="L12" s="282" t="s">
        <v>179</v>
      </c>
      <c r="M12" s="8" t="s">
        <v>59</v>
      </c>
      <c r="N12" s="6" t="s">
        <v>179</v>
      </c>
      <c r="O12" s="8" t="s">
        <v>69</v>
      </c>
      <c r="P12" s="277" t="s">
        <v>183</v>
      </c>
      <c r="Q12" s="279" t="s">
        <v>70</v>
      </c>
      <c r="R12" s="6" t="s">
        <v>180</v>
      </c>
      <c r="S12" s="8" t="s">
        <v>68</v>
      </c>
      <c r="T12" s="6" t="s">
        <v>42</v>
      </c>
      <c r="U12" s="7" t="s">
        <v>60</v>
      </c>
      <c r="V12" s="6" t="s">
        <v>36</v>
      </c>
      <c r="W12" s="7" t="s">
        <v>78</v>
      </c>
      <c r="X12" s="6" t="s">
        <v>33</v>
      </c>
      <c r="Y12" s="7" t="s">
        <v>61</v>
      </c>
      <c r="Z12" s="10" t="s">
        <v>34</v>
      </c>
      <c r="AA12" s="7" t="s">
        <v>65</v>
      </c>
      <c r="AB12" s="6" t="s">
        <v>35</v>
      </c>
      <c r="AC12" s="7" t="s">
        <v>81</v>
      </c>
      <c r="AD12" s="6" t="s">
        <v>43</v>
      </c>
      <c r="AE12" s="7" t="s">
        <v>72</v>
      </c>
      <c r="AF12" s="6" t="s">
        <v>41</v>
      </c>
      <c r="AG12" s="7" t="s">
        <v>156</v>
      </c>
      <c r="AH12" s="6" t="s">
        <v>165</v>
      </c>
      <c r="AI12" s="7"/>
    </row>
    <row r="13" spans="1:42" ht="18" customHeight="1">
      <c r="A13" s="314"/>
      <c r="B13" s="21">
        <v>4</v>
      </c>
      <c r="C13" s="6" t="s">
        <v>181</v>
      </c>
      <c r="D13" s="141"/>
      <c r="E13" s="138" t="s">
        <v>67</v>
      </c>
      <c r="F13" s="6" t="s">
        <v>179</v>
      </c>
      <c r="G13" s="141"/>
      <c r="H13" s="138" t="s">
        <v>58</v>
      </c>
      <c r="I13" s="6" t="s">
        <v>181</v>
      </c>
      <c r="J13" s="140"/>
      <c r="K13" s="281" t="s">
        <v>76</v>
      </c>
      <c r="L13" s="283" t="s">
        <v>179</v>
      </c>
      <c r="M13" s="8" t="s">
        <v>59</v>
      </c>
      <c r="N13" s="6" t="s">
        <v>179</v>
      </c>
      <c r="O13" s="8" t="s">
        <v>69</v>
      </c>
      <c r="P13" s="278" t="s">
        <v>183</v>
      </c>
      <c r="Q13" s="279" t="s">
        <v>70</v>
      </c>
      <c r="R13" s="6" t="s">
        <v>180</v>
      </c>
      <c r="S13" s="25" t="s">
        <v>68</v>
      </c>
      <c r="T13" s="6" t="s">
        <v>36</v>
      </c>
      <c r="U13" s="7" t="s">
        <v>78</v>
      </c>
      <c r="V13" s="6" t="s">
        <v>39</v>
      </c>
      <c r="W13" s="7" t="s">
        <v>65</v>
      </c>
      <c r="X13" s="6" t="s">
        <v>42</v>
      </c>
      <c r="Y13" s="7" t="s">
        <v>60</v>
      </c>
      <c r="Z13" s="6" t="s">
        <v>43</v>
      </c>
      <c r="AA13" s="7" t="s">
        <v>72</v>
      </c>
      <c r="AB13" s="6"/>
      <c r="AC13" s="7"/>
      <c r="AD13" s="6"/>
      <c r="AE13" s="7"/>
      <c r="AF13" s="6" t="s">
        <v>33</v>
      </c>
      <c r="AG13" s="7" t="s">
        <v>61</v>
      </c>
      <c r="AH13" s="6" t="s">
        <v>165</v>
      </c>
      <c r="AI13" s="7"/>
    </row>
    <row r="14" spans="1:42" ht="18" customHeight="1">
      <c r="A14" s="316">
        <v>4</v>
      </c>
      <c r="B14" s="20">
        <v>1</v>
      </c>
      <c r="C14" s="4" t="s">
        <v>178</v>
      </c>
      <c r="D14" s="293"/>
      <c r="E14" s="137" t="s">
        <v>59</v>
      </c>
      <c r="F14" s="4" t="s">
        <v>180</v>
      </c>
      <c r="G14" s="274"/>
      <c r="H14" s="137" t="s">
        <v>74</v>
      </c>
      <c r="I14" s="4" t="s">
        <v>178</v>
      </c>
      <c r="J14" s="144"/>
      <c r="K14" s="144" t="s">
        <v>58</v>
      </c>
      <c r="L14" s="4" t="s">
        <v>180</v>
      </c>
      <c r="M14" s="5" t="s">
        <v>73</v>
      </c>
      <c r="N14" s="6" t="s">
        <v>180</v>
      </c>
      <c r="O14" s="151" t="s">
        <v>57</v>
      </c>
      <c r="P14" s="4" t="s">
        <v>178</v>
      </c>
      <c r="Q14" s="151" t="s">
        <v>56</v>
      </c>
      <c r="R14" s="4" t="s">
        <v>181</v>
      </c>
      <c r="S14" s="38" t="s">
        <v>68</v>
      </c>
      <c r="T14" s="4" t="s">
        <v>39</v>
      </c>
      <c r="U14" s="11" t="s">
        <v>66</v>
      </c>
      <c r="V14" s="4" t="s">
        <v>41</v>
      </c>
      <c r="W14" s="11" t="s">
        <v>156</v>
      </c>
      <c r="X14" s="4" t="s">
        <v>121</v>
      </c>
      <c r="Y14" s="11" t="s">
        <v>71</v>
      </c>
      <c r="Z14" s="4" t="s">
        <v>42</v>
      </c>
      <c r="AA14" s="11" t="s">
        <v>60</v>
      </c>
      <c r="AB14" s="4" t="s">
        <v>40</v>
      </c>
      <c r="AC14" s="11" t="s">
        <v>67</v>
      </c>
      <c r="AD14" s="4" t="s">
        <v>33</v>
      </c>
      <c r="AE14" s="11" t="s">
        <v>61</v>
      </c>
      <c r="AF14" s="4" t="s">
        <v>119</v>
      </c>
      <c r="AG14" s="11" t="s">
        <v>69</v>
      </c>
      <c r="AH14" s="4" t="s">
        <v>43</v>
      </c>
      <c r="AI14" s="11" t="s">
        <v>72</v>
      </c>
    </row>
    <row r="15" spans="1:42" ht="18" customHeight="1">
      <c r="A15" s="316"/>
      <c r="B15" s="21">
        <v>2</v>
      </c>
      <c r="C15" s="6" t="s">
        <v>178</v>
      </c>
      <c r="D15" s="293"/>
      <c r="E15" s="138" t="s">
        <v>59</v>
      </c>
      <c r="F15" s="6" t="s">
        <v>180</v>
      </c>
      <c r="G15" s="275"/>
      <c r="H15" s="138" t="s">
        <v>74</v>
      </c>
      <c r="I15" s="195" t="s">
        <v>178</v>
      </c>
      <c r="J15" s="140"/>
      <c r="K15" s="140" t="s">
        <v>58</v>
      </c>
      <c r="L15" s="6" t="s">
        <v>180</v>
      </c>
      <c r="M15" s="8" t="s">
        <v>73</v>
      </c>
      <c r="N15" s="6" t="s">
        <v>180</v>
      </c>
      <c r="O15" s="279" t="s">
        <v>57</v>
      </c>
      <c r="P15" s="6" t="s">
        <v>178</v>
      </c>
      <c r="Q15" s="279" t="s">
        <v>56</v>
      </c>
      <c r="R15" s="6" t="s">
        <v>181</v>
      </c>
      <c r="S15" s="8" t="s">
        <v>68</v>
      </c>
      <c r="T15" s="6" t="s">
        <v>33</v>
      </c>
      <c r="U15" s="7" t="s">
        <v>61</v>
      </c>
      <c r="V15" s="6" t="s">
        <v>42</v>
      </c>
      <c r="W15" s="7" t="s">
        <v>60</v>
      </c>
      <c r="X15" s="6" t="s">
        <v>34</v>
      </c>
      <c r="Y15" s="7" t="s">
        <v>65</v>
      </c>
      <c r="Z15" s="6" t="s">
        <v>121</v>
      </c>
      <c r="AA15" s="74" t="s">
        <v>79</v>
      </c>
      <c r="AB15" s="6" t="s">
        <v>127</v>
      </c>
      <c r="AC15" s="7" t="s">
        <v>177</v>
      </c>
      <c r="AD15" s="6" t="s">
        <v>40</v>
      </c>
      <c r="AE15" s="7" t="s">
        <v>67</v>
      </c>
      <c r="AF15" s="6" t="s">
        <v>119</v>
      </c>
      <c r="AG15" s="7" t="s">
        <v>69</v>
      </c>
      <c r="AH15" s="6" t="s">
        <v>41</v>
      </c>
      <c r="AI15" s="7" t="s">
        <v>156</v>
      </c>
    </row>
    <row r="16" spans="1:42" ht="18" customHeight="1">
      <c r="A16" s="316"/>
      <c r="B16" s="21">
        <v>3</v>
      </c>
      <c r="C16" s="6" t="s">
        <v>180</v>
      </c>
      <c r="D16" s="293"/>
      <c r="E16" s="138" t="s">
        <v>67</v>
      </c>
      <c r="F16" s="6" t="s">
        <v>178</v>
      </c>
      <c r="G16" s="275"/>
      <c r="H16" s="254" t="s">
        <v>58</v>
      </c>
      <c r="I16" s="263" t="s">
        <v>180</v>
      </c>
      <c r="J16" s="138"/>
      <c r="K16" s="138" t="s">
        <v>76</v>
      </c>
      <c r="L16" s="6" t="s">
        <v>178</v>
      </c>
      <c r="M16" s="8" t="s">
        <v>59</v>
      </c>
      <c r="N16" s="277" t="s">
        <v>178</v>
      </c>
      <c r="O16" s="279" t="s">
        <v>69</v>
      </c>
      <c r="P16" s="6" t="s">
        <v>180</v>
      </c>
      <c r="Q16" s="279" t="s">
        <v>68</v>
      </c>
      <c r="R16" s="6" t="s">
        <v>179</v>
      </c>
      <c r="S16" s="8" t="s">
        <v>80</v>
      </c>
      <c r="T16" s="6" t="s">
        <v>34</v>
      </c>
      <c r="U16" s="7" t="s">
        <v>65</v>
      </c>
      <c r="V16" s="6" t="s">
        <v>43</v>
      </c>
      <c r="W16" s="7" t="s">
        <v>72</v>
      </c>
      <c r="X16" s="6" t="s">
        <v>35</v>
      </c>
      <c r="Y16" s="7" t="s">
        <v>74</v>
      </c>
      <c r="Z16" s="6" t="s">
        <v>39</v>
      </c>
      <c r="AA16" s="7" t="s">
        <v>66</v>
      </c>
      <c r="AB16" s="6" t="s">
        <v>41</v>
      </c>
      <c r="AC16" s="7" t="s">
        <v>156</v>
      </c>
      <c r="AD16" s="6" t="s">
        <v>127</v>
      </c>
      <c r="AE16" s="7" t="s">
        <v>177</v>
      </c>
      <c r="AF16" s="6" t="s">
        <v>42</v>
      </c>
      <c r="AG16" s="7" t="s">
        <v>60</v>
      </c>
      <c r="AH16" s="6" t="s">
        <v>121</v>
      </c>
      <c r="AI16" s="7" t="s">
        <v>79</v>
      </c>
    </row>
    <row r="17" spans="1:35" ht="18" customHeight="1">
      <c r="A17" s="316"/>
      <c r="B17" s="21">
        <v>4</v>
      </c>
      <c r="C17" s="6" t="s">
        <v>180</v>
      </c>
      <c r="D17" s="276"/>
      <c r="E17" s="138" t="s">
        <v>67</v>
      </c>
      <c r="F17" s="6" t="s">
        <v>178</v>
      </c>
      <c r="G17" s="276"/>
      <c r="H17" s="254" t="s">
        <v>58</v>
      </c>
      <c r="I17" s="263" t="s">
        <v>180</v>
      </c>
      <c r="J17" s="138"/>
      <c r="K17" s="138" t="s">
        <v>76</v>
      </c>
      <c r="L17" s="6" t="s">
        <v>178</v>
      </c>
      <c r="M17" s="8" t="s">
        <v>59</v>
      </c>
      <c r="N17" s="277" t="s">
        <v>178</v>
      </c>
      <c r="O17" s="279" t="s">
        <v>69</v>
      </c>
      <c r="P17" s="6" t="s">
        <v>180</v>
      </c>
      <c r="Q17" s="279" t="s">
        <v>68</v>
      </c>
      <c r="R17" s="6" t="s">
        <v>179</v>
      </c>
      <c r="S17" s="25" t="s">
        <v>80</v>
      </c>
      <c r="T17" s="6"/>
      <c r="U17" s="7"/>
      <c r="V17" s="6"/>
      <c r="W17" s="7"/>
      <c r="X17" s="6"/>
      <c r="Y17" s="7"/>
      <c r="Z17" s="6"/>
      <c r="AA17" s="7"/>
      <c r="AB17" s="6"/>
      <c r="AC17" s="7"/>
      <c r="AD17" s="6"/>
      <c r="AE17" s="7"/>
      <c r="AF17" s="6"/>
      <c r="AG17" s="7"/>
      <c r="AH17" s="6"/>
      <c r="AI17" s="7"/>
    </row>
    <row r="18" spans="1:35" ht="18" customHeight="1">
      <c r="A18" s="316">
        <v>5</v>
      </c>
      <c r="B18" s="20">
        <v>1</v>
      </c>
      <c r="C18" s="4" t="s">
        <v>194</v>
      </c>
      <c r="D18" s="137" t="s">
        <v>180</v>
      </c>
      <c r="E18" s="250" t="s">
        <v>67</v>
      </c>
      <c r="F18" s="4" t="s">
        <v>183</v>
      </c>
      <c r="G18" s="253" t="s">
        <v>195</v>
      </c>
      <c r="H18" s="250"/>
      <c r="I18" s="4" t="s">
        <v>181</v>
      </c>
      <c r="J18" s="253" t="s">
        <v>178</v>
      </c>
      <c r="K18" s="250"/>
      <c r="L18" s="4" t="s">
        <v>179</v>
      </c>
      <c r="M18" s="5" t="s">
        <v>59</v>
      </c>
      <c r="N18" s="4" t="s">
        <v>183</v>
      </c>
      <c r="O18" s="151" t="s">
        <v>71</v>
      </c>
      <c r="P18" s="4" t="s">
        <v>181</v>
      </c>
      <c r="Q18" s="151" t="s">
        <v>68</v>
      </c>
      <c r="R18" s="4" t="s">
        <v>178</v>
      </c>
      <c r="S18" s="38" t="s">
        <v>80</v>
      </c>
      <c r="T18" s="4" t="s">
        <v>121</v>
      </c>
      <c r="U18" s="11" t="s">
        <v>79</v>
      </c>
      <c r="V18" s="4" t="s">
        <v>120</v>
      </c>
      <c r="W18" s="11" t="s">
        <v>73</v>
      </c>
      <c r="X18" s="4" t="s">
        <v>120</v>
      </c>
      <c r="Y18" s="11" t="s">
        <v>74</v>
      </c>
      <c r="Z18" s="4" t="s">
        <v>127</v>
      </c>
      <c r="AA18" s="11" t="s">
        <v>177</v>
      </c>
      <c r="AB18" s="4" t="s">
        <v>119</v>
      </c>
      <c r="AC18" s="11" t="s">
        <v>56</v>
      </c>
      <c r="AD18" s="4" t="s">
        <v>119</v>
      </c>
      <c r="AE18" s="11" t="s">
        <v>64</v>
      </c>
      <c r="AF18" s="4" t="s">
        <v>43</v>
      </c>
      <c r="AG18" s="11" t="s">
        <v>72</v>
      </c>
      <c r="AH18" s="4" t="s">
        <v>36</v>
      </c>
      <c r="AI18" s="11" t="s">
        <v>78</v>
      </c>
    </row>
    <row r="19" spans="1:35" ht="18" customHeight="1">
      <c r="A19" s="316"/>
      <c r="B19" s="21">
        <v>2</v>
      </c>
      <c r="C19" s="6" t="s">
        <v>194</v>
      </c>
      <c r="D19" s="138" t="s">
        <v>180</v>
      </c>
      <c r="E19" s="186" t="s">
        <v>67</v>
      </c>
      <c r="F19" s="6" t="s">
        <v>183</v>
      </c>
      <c r="G19" s="254" t="s">
        <v>195</v>
      </c>
      <c r="H19" s="186"/>
      <c r="I19" s="6" t="s">
        <v>181</v>
      </c>
      <c r="J19" s="254" t="s">
        <v>178</v>
      </c>
      <c r="K19" s="186"/>
      <c r="L19" s="6" t="s">
        <v>179</v>
      </c>
      <c r="M19" s="8" t="s">
        <v>59</v>
      </c>
      <c r="N19" s="6" t="s">
        <v>183</v>
      </c>
      <c r="O19" s="279" t="s">
        <v>71</v>
      </c>
      <c r="P19" s="6" t="s">
        <v>181</v>
      </c>
      <c r="Q19" s="279" t="s">
        <v>68</v>
      </c>
      <c r="R19" s="6" t="s">
        <v>178</v>
      </c>
      <c r="S19" s="8" t="s">
        <v>80</v>
      </c>
      <c r="T19" s="6" t="s">
        <v>43</v>
      </c>
      <c r="U19" s="7" t="s">
        <v>72</v>
      </c>
      <c r="V19" s="6" t="s">
        <v>120</v>
      </c>
      <c r="W19" s="7" t="s">
        <v>73</v>
      </c>
      <c r="X19" s="6" t="s">
        <v>120</v>
      </c>
      <c r="Y19" s="7" t="s">
        <v>74</v>
      </c>
      <c r="Z19" s="6" t="s">
        <v>36</v>
      </c>
      <c r="AA19" s="7" t="s">
        <v>78</v>
      </c>
      <c r="AB19" s="6" t="s">
        <v>119</v>
      </c>
      <c r="AC19" s="7" t="s">
        <v>56</v>
      </c>
      <c r="AD19" s="6" t="s">
        <v>119</v>
      </c>
      <c r="AE19" s="7" t="s">
        <v>64</v>
      </c>
      <c r="AF19" s="6" t="s">
        <v>41</v>
      </c>
      <c r="AG19" s="7" t="s">
        <v>156</v>
      </c>
      <c r="AH19" s="6" t="s">
        <v>119</v>
      </c>
      <c r="AI19" s="7" t="s">
        <v>77</v>
      </c>
    </row>
    <row r="20" spans="1:35" ht="18" customHeight="1">
      <c r="A20" s="316"/>
      <c r="B20" s="21">
        <v>3</v>
      </c>
      <c r="C20" s="6" t="s">
        <v>183</v>
      </c>
      <c r="D20" s="138" t="s">
        <v>195</v>
      </c>
      <c r="E20" s="138" t="s">
        <v>71</v>
      </c>
      <c r="F20" s="6" t="s">
        <v>181</v>
      </c>
      <c r="G20" s="138" t="s">
        <v>182</v>
      </c>
      <c r="H20" s="138"/>
      <c r="I20" s="6" t="s">
        <v>179</v>
      </c>
      <c r="J20" s="138" t="s">
        <v>195</v>
      </c>
      <c r="K20" s="254"/>
      <c r="L20" s="277" t="s">
        <v>181</v>
      </c>
      <c r="M20" s="8" t="s">
        <v>73</v>
      </c>
      <c r="N20" s="6" t="s">
        <v>181</v>
      </c>
      <c r="O20" s="279" t="s">
        <v>57</v>
      </c>
      <c r="P20" s="6" t="s">
        <v>179</v>
      </c>
      <c r="Q20" s="279" t="s">
        <v>56</v>
      </c>
      <c r="R20" s="6" t="s">
        <v>180</v>
      </c>
      <c r="S20" s="8" t="s">
        <v>68</v>
      </c>
      <c r="T20" s="6" t="s">
        <v>41</v>
      </c>
      <c r="U20" s="7" t="s">
        <v>156</v>
      </c>
      <c r="V20" s="6" t="s">
        <v>127</v>
      </c>
      <c r="W20" s="7" t="s">
        <v>177</v>
      </c>
      <c r="X20" s="6" t="s">
        <v>43</v>
      </c>
      <c r="Y20" s="7" t="s">
        <v>72</v>
      </c>
      <c r="Z20" s="6" t="s">
        <v>36</v>
      </c>
      <c r="AA20" s="7" t="s">
        <v>78</v>
      </c>
      <c r="AB20" s="6"/>
      <c r="AC20" s="7"/>
      <c r="AD20" s="6"/>
      <c r="AE20" s="7"/>
      <c r="AF20" s="6" t="s">
        <v>121</v>
      </c>
      <c r="AG20" s="7" t="s">
        <v>79</v>
      </c>
      <c r="AH20" s="6" t="s">
        <v>119</v>
      </c>
      <c r="AI20" s="7" t="s">
        <v>77</v>
      </c>
    </row>
    <row r="21" spans="1:35" ht="18" customHeight="1">
      <c r="A21" s="316"/>
      <c r="B21" s="21">
        <v>4</v>
      </c>
      <c r="C21" s="6" t="s">
        <v>183</v>
      </c>
      <c r="D21" s="141" t="s">
        <v>195</v>
      </c>
      <c r="E21" s="138" t="s">
        <v>71</v>
      </c>
      <c r="F21" s="6" t="s">
        <v>181</v>
      </c>
      <c r="G21" s="141" t="s">
        <v>182</v>
      </c>
      <c r="H21" s="138"/>
      <c r="I21" s="6" t="s">
        <v>179</v>
      </c>
      <c r="J21" s="138" t="s">
        <v>195</v>
      </c>
      <c r="K21" s="254"/>
      <c r="L21" s="278" t="s">
        <v>181</v>
      </c>
      <c r="M21" s="8" t="s">
        <v>73</v>
      </c>
      <c r="N21" s="6" t="s">
        <v>181</v>
      </c>
      <c r="O21" s="279" t="s">
        <v>57</v>
      </c>
      <c r="P21" s="6" t="s">
        <v>179</v>
      </c>
      <c r="Q21" s="279" t="s">
        <v>56</v>
      </c>
      <c r="R21" s="6" t="s">
        <v>180</v>
      </c>
      <c r="S21" s="25" t="s">
        <v>68</v>
      </c>
      <c r="T21" s="6"/>
      <c r="U21" s="7"/>
      <c r="V21" s="6"/>
      <c r="W21" s="7"/>
      <c r="X21" s="6"/>
      <c r="Y21" s="7"/>
      <c r="Z21" s="6"/>
      <c r="AA21" s="7"/>
      <c r="AB21" s="6"/>
      <c r="AC21" s="7"/>
      <c r="AD21" s="6"/>
      <c r="AE21" s="7"/>
      <c r="AF21" s="6"/>
      <c r="AG21" s="7"/>
      <c r="AH21" s="6"/>
      <c r="AI21" s="7"/>
    </row>
    <row r="22" spans="1:35" ht="18" customHeight="1">
      <c r="A22" s="313">
        <v>6</v>
      </c>
      <c r="B22" s="20">
        <v>1</v>
      </c>
      <c r="C22" s="4" t="s">
        <v>178</v>
      </c>
      <c r="D22" s="137"/>
      <c r="E22" s="137" t="s">
        <v>59</v>
      </c>
      <c r="F22" s="4" t="s">
        <v>178</v>
      </c>
      <c r="G22" s="137"/>
      <c r="H22" s="253" t="s">
        <v>58</v>
      </c>
      <c r="I22" s="258" t="s">
        <v>180</v>
      </c>
      <c r="J22" s="137"/>
      <c r="K22" s="137" t="s">
        <v>76</v>
      </c>
      <c r="L22" s="4" t="s">
        <v>182</v>
      </c>
      <c r="M22" s="5" t="s">
        <v>70</v>
      </c>
      <c r="N22" s="4" t="s">
        <v>182</v>
      </c>
      <c r="O22" s="151" t="s">
        <v>71</v>
      </c>
      <c r="P22" s="4" t="s">
        <v>178</v>
      </c>
      <c r="Q22" s="151" t="s">
        <v>56</v>
      </c>
      <c r="R22" s="4" t="s">
        <v>181</v>
      </c>
      <c r="S22" s="38" t="s">
        <v>68</v>
      </c>
      <c r="T22" s="4" t="s">
        <v>127</v>
      </c>
      <c r="U22" s="11" t="s">
        <v>177</v>
      </c>
      <c r="V22" s="4" t="s">
        <v>119</v>
      </c>
      <c r="W22" s="11" t="s">
        <v>64</v>
      </c>
      <c r="X22" s="4" t="s">
        <v>36</v>
      </c>
      <c r="Y22" s="11" t="s">
        <v>78</v>
      </c>
      <c r="Z22" s="4" t="s">
        <v>196</v>
      </c>
      <c r="AA22" s="11" t="s">
        <v>113</v>
      </c>
      <c r="AB22" s="4" t="s">
        <v>41</v>
      </c>
      <c r="AC22" s="11" t="s">
        <v>156</v>
      </c>
      <c r="AD22" s="4" t="s">
        <v>125</v>
      </c>
      <c r="AE22" s="11" t="s">
        <v>66</v>
      </c>
      <c r="AF22" s="4" t="s">
        <v>167</v>
      </c>
      <c r="AG22" s="11" t="s">
        <v>79</v>
      </c>
      <c r="AH22" s="4" t="s">
        <v>40</v>
      </c>
      <c r="AI22" s="11" t="s">
        <v>57</v>
      </c>
    </row>
    <row r="23" spans="1:35" ht="18" customHeight="1">
      <c r="A23" s="314"/>
      <c r="B23" s="21">
        <v>2</v>
      </c>
      <c r="C23" s="6" t="s">
        <v>178</v>
      </c>
      <c r="D23" s="138"/>
      <c r="E23" s="138" t="s">
        <v>59</v>
      </c>
      <c r="F23" s="6" t="s">
        <v>178</v>
      </c>
      <c r="G23" s="138"/>
      <c r="H23" s="254" t="s">
        <v>58</v>
      </c>
      <c r="I23" s="257" t="s">
        <v>180</v>
      </c>
      <c r="J23" s="138"/>
      <c r="K23" s="138" t="s">
        <v>76</v>
      </c>
      <c r="L23" s="6" t="s">
        <v>182</v>
      </c>
      <c r="M23" s="8" t="s">
        <v>70</v>
      </c>
      <c r="N23" s="6" t="s">
        <v>182</v>
      </c>
      <c r="O23" s="279" t="s">
        <v>71</v>
      </c>
      <c r="P23" s="6" t="s">
        <v>178</v>
      </c>
      <c r="Q23" s="279" t="s">
        <v>56</v>
      </c>
      <c r="R23" s="6" t="s">
        <v>181</v>
      </c>
      <c r="S23" s="8" t="s">
        <v>68</v>
      </c>
      <c r="T23" s="6" t="s">
        <v>196</v>
      </c>
      <c r="U23" s="7" t="s">
        <v>113</v>
      </c>
      <c r="V23" s="6" t="s">
        <v>119</v>
      </c>
      <c r="W23" s="7" t="s">
        <v>64</v>
      </c>
      <c r="X23" s="6" t="s">
        <v>127</v>
      </c>
      <c r="Y23" s="7" t="s">
        <v>177</v>
      </c>
      <c r="Z23" s="6" t="s">
        <v>41</v>
      </c>
      <c r="AA23" s="7" t="s">
        <v>156</v>
      </c>
      <c r="AB23" s="6" t="s">
        <v>167</v>
      </c>
      <c r="AC23" s="7" t="s">
        <v>79</v>
      </c>
      <c r="AD23" s="6" t="s">
        <v>121</v>
      </c>
      <c r="AE23" s="7" t="s">
        <v>188</v>
      </c>
      <c r="AF23" s="6" t="s">
        <v>40</v>
      </c>
      <c r="AG23" s="7" t="s">
        <v>57</v>
      </c>
      <c r="AH23" s="6" t="s">
        <v>125</v>
      </c>
      <c r="AI23" s="7" t="s">
        <v>66</v>
      </c>
    </row>
    <row r="24" spans="1:35" ht="18" customHeight="1">
      <c r="A24" s="314"/>
      <c r="B24" s="21">
        <v>3</v>
      </c>
      <c r="C24" s="6" t="s">
        <v>182</v>
      </c>
      <c r="D24" s="138"/>
      <c r="E24" s="138" t="s">
        <v>71</v>
      </c>
      <c r="F24" s="6" t="s">
        <v>180</v>
      </c>
      <c r="G24" s="138"/>
      <c r="H24" s="138" t="s">
        <v>74</v>
      </c>
      <c r="I24" s="35" t="s">
        <v>182</v>
      </c>
      <c r="J24" s="138"/>
      <c r="K24" s="138" t="s">
        <v>70</v>
      </c>
      <c r="L24" s="6" t="s">
        <v>178</v>
      </c>
      <c r="M24" s="8" t="s">
        <v>59</v>
      </c>
      <c r="N24" s="6" t="s">
        <v>178</v>
      </c>
      <c r="O24" s="279" t="s">
        <v>69</v>
      </c>
      <c r="P24" s="6" t="s">
        <v>180</v>
      </c>
      <c r="Q24" s="279" t="s">
        <v>68</v>
      </c>
      <c r="R24" s="6" t="s">
        <v>179</v>
      </c>
      <c r="S24" s="8" t="s">
        <v>80</v>
      </c>
      <c r="T24" s="6" t="s">
        <v>41</v>
      </c>
      <c r="U24" s="7" t="s">
        <v>156</v>
      </c>
      <c r="V24" s="6" t="s">
        <v>121</v>
      </c>
      <c r="W24" s="7" t="s">
        <v>188</v>
      </c>
      <c r="X24" s="6" t="s">
        <v>196</v>
      </c>
      <c r="Y24" s="7" t="s">
        <v>113</v>
      </c>
      <c r="Z24" s="6" t="s">
        <v>120</v>
      </c>
      <c r="AA24" s="7" t="s">
        <v>76</v>
      </c>
      <c r="AB24" s="6" t="s">
        <v>125</v>
      </c>
      <c r="AC24" s="7" t="s">
        <v>66</v>
      </c>
      <c r="AD24" s="6" t="s">
        <v>36</v>
      </c>
      <c r="AE24" s="7" t="s">
        <v>78</v>
      </c>
      <c r="AF24" s="6" t="s">
        <v>127</v>
      </c>
      <c r="AG24" s="7" t="s">
        <v>177</v>
      </c>
      <c r="AH24" s="6" t="s">
        <v>167</v>
      </c>
      <c r="AI24" s="7" t="s">
        <v>79</v>
      </c>
    </row>
    <row r="25" spans="1:35" ht="18" customHeight="1">
      <c r="A25" s="314"/>
      <c r="B25" s="21">
        <v>4</v>
      </c>
      <c r="C25" s="6" t="s">
        <v>182</v>
      </c>
      <c r="D25" s="141"/>
      <c r="E25" s="138" t="s">
        <v>71</v>
      </c>
      <c r="F25" s="6" t="s">
        <v>180</v>
      </c>
      <c r="G25" s="138"/>
      <c r="H25" s="138" t="s">
        <v>74</v>
      </c>
      <c r="I25" s="6" t="s">
        <v>182</v>
      </c>
      <c r="J25" s="138"/>
      <c r="K25" s="138" t="s">
        <v>70</v>
      </c>
      <c r="L25" s="6" t="s">
        <v>178</v>
      </c>
      <c r="M25" s="25" t="s">
        <v>59</v>
      </c>
      <c r="N25" s="6" t="s">
        <v>178</v>
      </c>
      <c r="O25" s="296" t="s">
        <v>69</v>
      </c>
      <c r="P25" s="6" t="s">
        <v>180</v>
      </c>
      <c r="Q25" s="296" t="s">
        <v>68</v>
      </c>
      <c r="R25" s="24" t="s">
        <v>179</v>
      </c>
      <c r="S25" s="25" t="s">
        <v>80</v>
      </c>
      <c r="T25" s="6" t="s">
        <v>36</v>
      </c>
      <c r="U25" s="27" t="s">
        <v>78</v>
      </c>
      <c r="V25" s="6" t="s">
        <v>196</v>
      </c>
      <c r="W25" s="27" t="s">
        <v>113</v>
      </c>
      <c r="X25" s="6" t="s">
        <v>41</v>
      </c>
      <c r="Y25" s="27" t="s">
        <v>156</v>
      </c>
      <c r="Z25" s="24" t="s">
        <v>120</v>
      </c>
      <c r="AA25" s="27" t="s">
        <v>76</v>
      </c>
      <c r="AB25" s="6" t="s">
        <v>121</v>
      </c>
      <c r="AC25" s="27" t="s">
        <v>188</v>
      </c>
      <c r="AD25" s="6" t="s">
        <v>167</v>
      </c>
      <c r="AE25" s="27" t="s">
        <v>79</v>
      </c>
      <c r="AF25" s="6" t="s">
        <v>125</v>
      </c>
      <c r="AG25" s="27" t="s">
        <v>66</v>
      </c>
      <c r="AH25" s="6" t="s">
        <v>127</v>
      </c>
      <c r="AI25" s="27" t="s">
        <v>177</v>
      </c>
    </row>
    <row r="26" spans="1:35" ht="18" customHeight="1">
      <c r="A26" s="289">
        <v>7</v>
      </c>
      <c r="B26" s="20">
        <v>1</v>
      </c>
      <c r="C26" s="251"/>
      <c r="D26" s="137"/>
      <c r="E26" s="253"/>
      <c r="F26" s="255"/>
      <c r="G26" s="137"/>
      <c r="H26" s="253"/>
      <c r="I26" s="255"/>
      <c r="J26" s="137"/>
      <c r="K26" s="253"/>
      <c r="L26" s="342" t="s">
        <v>197</v>
      </c>
      <c r="M26" s="343"/>
      <c r="N26" s="342" t="s">
        <v>197</v>
      </c>
      <c r="O26" s="343"/>
      <c r="P26" s="342" t="s">
        <v>197</v>
      </c>
      <c r="Q26" s="343"/>
      <c r="R26" s="342" t="s">
        <v>197</v>
      </c>
      <c r="S26" s="343"/>
      <c r="T26" s="4"/>
      <c r="U26" s="5"/>
      <c r="V26" s="4"/>
      <c r="W26" s="5"/>
      <c r="X26" s="4"/>
      <c r="Y26" s="5"/>
      <c r="Z26" s="16"/>
      <c r="AA26" s="280"/>
      <c r="AB26" s="4"/>
      <c r="AC26" s="5"/>
      <c r="AD26" s="4"/>
      <c r="AE26" s="5"/>
      <c r="AF26" s="4"/>
      <c r="AG26" s="5"/>
      <c r="AH26" s="4"/>
      <c r="AI26" s="11"/>
    </row>
    <row r="27" spans="1:35" ht="18" customHeight="1">
      <c r="A27" s="290"/>
      <c r="B27" s="21">
        <v>2</v>
      </c>
      <c r="C27" s="29"/>
      <c r="D27" s="138"/>
      <c r="E27" s="254"/>
      <c r="F27" s="195"/>
      <c r="G27" s="138"/>
      <c r="H27" s="254"/>
      <c r="I27" s="195"/>
      <c r="J27" s="138"/>
      <c r="K27" s="254"/>
      <c r="L27" s="340" t="s">
        <v>197</v>
      </c>
      <c r="M27" s="341"/>
      <c r="N27" s="340" t="s">
        <v>197</v>
      </c>
      <c r="O27" s="341"/>
      <c r="P27" s="340" t="s">
        <v>197</v>
      </c>
      <c r="Q27" s="341"/>
      <c r="R27" s="340" t="s">
        <v>197</v>
      </c>
      <c r="S27" s="341"/>
      <c r="T27" s="6"/>
      <c r="U27" s="8"/>
      <c r="V27" s="6"/>
      <c r="W27" s="8"/>
      <c r="X27" s="6"/>
      <c r="Y27" s="8"/>
      <c r="Z27" s="15"/>
      <c r="AA27" s="9"/>
      <c r="AB27" s="6"/>
      <c r="AC27" s="8"/>
      <c r="AD27" s="6"/>
      <c r="AE27" s="8"/>
      <c r="AF27" s="6"/>
      <c r="AG27" s="8"/>
      <c r="AH27" s="6"/>
      <c r="AI27" s="7"/>
    </row>
    <row r="28" spans="1:35" ht="18" customHeight="1">
      <c r="A28" s="314"/>
      <c r="B28" s="21">
        <v>3</v>
      </c>
      <c r="C28" s="6"/>
      <c r="D28" s="138"/>
      <c r="E28" s="254"/>
      <c r="F28" s="195"/>
      <c r="G28" s="138"/>
      <c r="H28" s="254"/>
      <c r="I28" s="195"/>
      <c r="J28" s="138"/>
      <c r="K28" s="254"/>
      <c r="L28" s="340" t="s">
        <v>198</v>
      </c>
      <c r="M28" s="341"/>
      <c r="N28" s="340" t="s">
        <v>198</v>
      </c>
      <c r="O28" s="341"/>
      <c r="P28" s="340" t="s">
        <v>198</v>
      </c>
      <c r="Q28" s="341"/>
      <c r="R28" s="340" t="s">
        <v>198</v>
      </c>
      <c r="S28" s="341"/>
      <c r="T28" s="6"/>
      <c r="U28" s="8"/>
      <c r="V28" s="6"/>
      <c r="W28" s="8"/>
      <c r="X28" s="6"/>
      <c r="Y28" s="8"/>
      <c r="Z28" s="6"/>
      <c r="AA28" s="9"/>
      <c r="AB28" s="6"/>
      <c r="AC28" s="8"/>
      <c r="AD28" s="6"/>
      <c r="AE28" s="8"/>
      <c r="AF28" s="6"/>
      <c r="AG28" s="8"/>
      <c r="AH28" s="6"/>
      <c r="AI28" s="7"/>
    </row>
    <row r="29" spans="1:35" ht="18" customHeight="1">
      <c r="A29" s="314"/>
      <c r="B29" s="21">
        <v>4</v>
      </c>
      <c r="C29" s="6"/>
      <c r="D29" s="138"/>
      <c r="E29" s="254"/>
      <c r="F29" s="195"/>
      <c r="G29" s="138"/>
      <c r="H29" s="254"/>
      <c r="I29" s="195"/>
      <c r="J29" s="138"/>
      <c r="K29" s="186"/>
      <c r="L29" s="340" t="s">
        <v>197</v>
      </c>
      <c r="M29" s="341"/>
      <c r="N29" s="340" t="s">
        <v>197</v>
      </c>
      <c r="O29" s="341"/>
      <c r="P29" s="340" t="s">
        <v>197</v>
      </c>
      <c r="Q29" s="341"/>
      <c r="R29" s="340" t="s">
        <v>197</v>
      </c>
      <c r="S29" s="341"/>
      <c r="T29" s="6"/>
      <c r="U29" s="7"/>
      <c r="V29" s="6"/>
      <c r="W29" s="8"/>
      <c r="X29" s="6"/>
      <c r="Y29" s="8"/>
      <c r="Z29" s="15"/>
      <c r="AA29" s="9"/>
      <c r="AB29" s="6"/>
      <c r="AC29" s="8"/>
      <c r="AD29" s="6"/>
      <c r="AE29" s="8"/>
      <c r="AF29" s="6"/>
      <c r="AG29" s="8"/>
      <c r="AH29" s="6"/>
      <c r="AI29" s="7"/>
    </row>
    <row r="30" spans="1:35" ht="18" customHeight="1">
      <c r="A30" s="315"/>
      <c r="B30" s="22">
        <v>5</v>
      </c>
      <c r="C30" s="252"/>
      <c r="D30" s="141"/>
      <c r="E30" s="261"/>
      <c r="F30" s="133"/>
      <c r="G30" s="141"/>
      <c r="H30" s="134"/>
      <c r="I30" s="133"/>
      <c r="J30" s="141"/>
      <c r="K30" s="261"/>
      <c r="L30" s="133"/>
      <c r="M30" s="27"/>
      <c r="N30" s="133"/>
      <c r="O30" s="135"/>
      <c r="P30" s="133"/>
      <c r="Q30" s="27"/>
      <c r="R30" s="133"/>
      <c r="S30" s="135"/>
      <c r="T30" s="24"/>
      <c r="U30" s="135"/>
      <c r="V30" s="133"/>
      <c r="W30" s="27"/>
      <c r="X30" s="133"/>
      <c r="Y30" s="27"/>
      <c r="Z30" s="133"/>
      <c r="AA30" s="27"/>
      <c r="AB30" s="133"/>
      <c r="AC30" s="27"/>
      <c r="AD30" s="133"/>
      <c r="AE30" s="27"/>
      <c r="AF30" s="133"/>
      <c r="AG30" s="27"/>
      <c r="AH30" s="133"/>
      <c r="AI30" s="27"/>
    </row>
  </sheetData>
  <mergeCells count="59">
    <mergeCell ref="A22:A25"/>
    <mergeCell ref="A28:A30"/>
    <mergeCell ref="AF5:AG5"/>
    <mergeCell ref="AH5:AI5"/>
    <mergeCell ref="A10:A13"/>
    <mergeCell ref="A14:A17"/>
    <mergeCell ref="A18:A21"/>
    <mergeCell ref="A6:A9"/>
    <mergeCell ref="N5:O5"/>
    <mergeCell ref="P5:Q5"/>
    <mergeCell ref="R5:S5"/>
    <mergeCell ref="T5:U5"/>
    <mergeCell ref="V5:W5"/>
    <mergeCell ref="X5:Y5"/>
    <mergeCell ref="L29:M29"/>
    <mergeCell ref="N26:O26"/>
    <mergeCell ref="Z4:AA4"/>
    <mergeCell ref="AB4:AC4"/>
    <mergeCell ref="AD4:AE4"/>
    <mergeCell ref="Z5:AA5"/>
    <mergeCell ref="AB5:AC5"/>
    <mergeCell ref="AD5:AE5"/>
    <mergeCell ref="AF4:AG4"/>
    <mergeCell ref="AH4:AI4"/>
    <mergeCell ref="A5:B5"/>
    <mergeCell ref="C5:E5"/>
    <mergeCell ref="F5:H5"/>
    <mergeCell ref="I5:K5"/>
    <mergeCell ref="L5:M5"/>
    <mergeCell ref="N4:O4"/>
    <mergeCell ref="P4:Q4"/>
    <mergeCell ref="R4:S4"/>
    <mergeCell ref="T4:U4"/>
    <mergeCell ref="V4:W4"/>
    <mergeCell ref="X4:Y4"/>
    <mergeCell ref="A4:B4"/>
    <mergeCell ref="C4:E4"/>
    <mergeCell ref="F4:H4"/>
    <mergeCell ref="A1:L1"/>
    <mergeCell ref="M1:AI1"/>
    <mergeCell ref="A2:H2"/>
    <mergeCell ref="M2:AI2"/>
    <mergeCell ref="M3:AI3"/>
    <mergeCell ref="I4:K4"/>
    <mergeCell ref="L4:M4"/>
    <mergeCell ref="L26:M26"/>
    <mergeCell ref="L27:M27"/>
    <mergeCell ref="L28:M28"/>
    <mergeCell ref="P26:Q26"/>
    <mergeCell ref="R26:S26"/>
    <mergeCell ref="N27:O27"/>
    <mergeCell ref="P27:Q27"/>
    <mergeCell ref="R27:S27"/>
    <mergeCell ref="N28:O28"/>
    <mergeCell ref="P28:Q28"/>
    <mergeCell ref="R28:S28"/>
    <mergeCell ref="N29:O29"/>
    <mergeCell ref="P29:Q29"/>
    <mergeCell ref="R29:S29"/>
  </mergeCells>
  <pageMargins left="0" right="0" top="0" bottom="0" header="0" footer="0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opLeftCell="A22" workbookViewId="0">
      <selection activeCell="AF12" sqref="AF12"/>
    </sheetView>
  </sheetViews>
  <sheetFormatPr defaultRowHeight="12.75"/>
  <cols>
    <col min="1" max="1" width="3.7109375" customWidth="1"/>
    <col min="2" max="2" width="3.85546875" customWidth="1"/>
    <col min="3" max="3" width="4.28515625" customWidth="1"/>
    <col min="4" max="4" width="5.7109375" customWidth="1"/>
    <col min="5" max="5" width="4.7109375" customWidth="1"/>
    <col min="6" max="6" width="6" customWidth="1"/>
    <col min="7" max="7" width="4.28515625" customWidth="1"/>
    <col min="8" max="8" width="6.7109375" customWidth="1"/>
    <col min="9" max="9" width="5" customWidth="1"/>
    <col min="10" max="10" width="5.7109375" customWidth="1"/>
    <col min="11" max="11" width="4.42578125" customWidth="1"/>
    <col min="12" max="12" width="5.28515625" customWidth="1"/>
    <col min="13" max="13" width="4.28515625" customWidth="1"/>
    <col min="14" max="14" width="6.28515625" customWidth="1"/>
    <col min="15" max="15" width="3.7109375" customWidth="1"/>
    <col min="16" max="16" width="5.42578125" customWidth="1"/>
    <col min="17" max="17" width="2.85546875" customWidth="1"/>
    <col min="18" max="18" width="5.85546875" customWidth="1"/>
    <col min="19" max="19" width="3.7109375" customWidth="1"/>
    <col min="20" max="20" width="7.42578125" customWidth="1"/>
    <col min="21" max="21" width="3.7109375" customWidth="1"/>
    <col min="22" max="22" width="5.5703125" customWidth="1"/>
    <col min="23" max="23" width="2.85546875" customWidth="1"/>
    <col min="24" max="24" width="5.7109375" customWidth="1"/>
    <col min="25" max="25" width="3.28515625" customWidth="1"/>
    <col min="26" max="26" width="5.85546875" customWidth="1"/>
    <col min="27" max="27" width="3.42578125" customWidth="1"/>
    <col min="28" max="28" width="6.42578125" customWidth="1"/>
    <col min="29" max="29" width="3.42578125" customWidth="1"/>
    <col min="30" max="30" width="6.5703125" customWidth="1"/>
    <col min="31" max="31" width="7.42578125" customWidth="1"/>
  </cols>
  <sheetData>
    <row r="1" spans="1:31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9" t="s">
        <v>103</v>
      </c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</row>
    <row r="2" spans="1:31" ht="15" customHeight="1">
      <c r="A2" s="300" t="s">
        <v>1</v>
      </c>
      <c r="B2" s="300"/>
      <c r="C2" s="300"/>
      <c r="D2" s="300"/>
      <c r="E2" s="300"/>
      <c r="F2" s="300"/>
      <c r="G2" s="19"/>
      <c r="H2" s="19"/>
      <c r="I2" s="1"/>
      <c r="J2" s="301" t="s">
        <v>102</v>
      </c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</row>
    <row r="3" spans="1:31" ht="13.5" customHeight="1">
      <c r="A3" s="23"/>
      <c r="B3" s="23"/>
      <c r="C3" s="23"/>
      <c r="D3" s="23"/>
      <c r="E3" s="23"/>
      <c r="F3" s="23"/>
      <c r="G3" s="23"/>
      <c r="H3" s="23"/>
      <c r="I3" s="23"/>
    </row>
    <row r="4" spans="1:31" ht="15" customHeight="1">
      <c r="A4" s="302" t="s">
        <v>3</v>
      </c>
      <c r="B4" s="303"/>
      <c r="C4" s="304" t="s">
        <v>46</v>
      </c>
      <c r="D4" s="304"/>
      <c r="E4" s="304" t="s">
        <v>5</v>
      </c>
      <c r="F4" s="304"/>
      <c r="G4" s="305" t="s">
        <v>6</v>
      </c>
      <c r="H4" s="306"/>
      <c r="I4" s="304" t="s">
        <v>7</v>
      </c>
      <c r="J4" s="304"/>
      <c r="K4" s="304" t="s">
        <v>8</v>
      </c>
      <c r="L4" s="305"/>
      <c r="M4" s="305" t="s">
        <v>9</v>
      </c>
      <c r="N4" s="306"/>
      <c r="O4" s="306" t="s">
        <v>10</v>
      </c>
      <c r="P4" s="304"/>
      <c r="Q4" s="304" t="s">
        <v>11</v>
      </c>
      <c r="R4" s="304"/>
      <c r="S4" s="305" t="s">
        <v>12</v>
      </c>
      <c r="T4" s="307"/>
      <c r="U4" s="305" t="s">
        <v>25</v>
      </c>
      <c r="V4" s="306"/>
      <c r="W4" s="305" t="s">
        <v>13</v>
      </c>
      <c r="X4" s="306"/>
      <c r="Y4" s="304" t="s">
        <v>14</v>
      </c>
      <c r="Z4" s="304"/>
      <c r="AA4" s="305" t="s">
        <v>15</v>
      </c>
      <c r="AB4" s="306"/>
      <c r="AC4" s="304" t="s">
        <v>16</v>
      </c>
      <c r="AD4" s="304"/>
    </row>
    <row r="5" spans="1:31" ht="23.25" customHeight="1">
      <c r="A5" s="310" t="s">
        <v>4</v>
      </c>
      <c r="B5" s="310"/>
      <c r="C5" s="308" t="s">
        <v>19</v>
      </c>
      <c r="D5" s="308"/>
      <c r="E5" s="308" t="s">
        <v>20</v>
      </c>
      <c r="F5" s="308"/>
      <c r="G5" s="308" t="s">
        <v>21</v>
      </c>
      <c r="H5" s="308"/>
      <c r="I5" s="311" t="s">
        <v>22</v>
      </c>
      <c r="J5" s="312"/>
      <c r="K5" s="308" t="s">
        <v>23</v>
      </c>
      <c r="L5" s="309"/>
      <c r="M5" s="308" t="s">
        <v>23</v>
      </c>
      <c r="N5" s="309"/>
      <c r="O5" s="308" t="s">
        <v>24</v>
      </c>
      <c r="P5" s="308"/>
      <c r="Q5" s="308" t="s">
        <v>2</v>
      </c>
      <c r="R5" s="308"/>
      <c r="S5" s="311" t="s">
        <v>18</v>
      </c>
      <c r="T5" s="319"/>
      <c r="U5" s="311" t="s">
        <v>17</v>
      </c>
      <c r="V5" s="312"/>
      <c r="W5" s="311" t="s">
        <v>45</v>
      </c>
      <c r="X5" s="312"/>
      <c r="Y5" s="311" t="s">
        <v>26</v>
      </c>
      <c r="Z5" s="312"/>
      <c r="AA5" s="311" t="s">
        <v>27</v>
      </c>
      <c r="AB5" s="312"/>
      <c r="AC5" s="311" t="s">
        <v>28</v>
      </c>
      <c r="AD5" s="312"/>
    </row>
    <row r="6" spans="1:31" ht="17.100000000000001" customHeight="1">
      <c r="A6" s="313">
        <v>2</v>
      </c>
      <c r="B6" s="20">
        <v>1</v>
      </c>
      <c r="C6" s="64" t="s">
        <v>37</v>
      </c>
      <c r="D6" s="65" t="s">
        <v>57</v>
      </c>
      <c r="E6" s="64" t="s">
        <v>30</v>
      </c>
      <c r="F6" s="65" t="s">
        <v>59</v>
      </c>
      <c r="G6" s="64" t="s">
        <v>33</v>
      </c>
      <c r="H6" s="65" t="s">
        <v>61</v>
      </c>
      <c r="I6" s="4" t="s">
        <v>36</v>
      </c>
      <c r="J6" s="5" t="s">
        <v>78</v>
      </c>
      <c r="K6" s="4"/>
      <c r="L6" s="5"/>
      <c r="M6" s="4"/>
      <c r="N6" s="5"/>
      <c r="O6" s="4"/>
      <c r="P6" s="5"/>
      <c r="Q6" s="4"/>
      <c r="R6" s="5"/>
      <c r="S6" s="4"/>
      <c r="T6" s="5"/>
      <c r="U6" s="4"/>
      <c r="V6" s="5"/>
      <c r="W6" s="4"/>
      <c r="X6" s="5"/>
      <c r="Y6" s="4"/>
      <c r="Z6" s="5"/>
      <c r="AA6" s="4"/>
      <c r="AB6" s="5"/>
      <c r="AC6" s="4"/>
      <c r="AD6" s="11"/>
      <c r="AE6" s="2"/>
    </row>
    <row r="7" spans="1:31" ht="17.100000000000001" customHeight="1">
      <c r="A7" s="314"/>
      <c r="B7" s="21">
        <v>2</v>
      </c>
      <c r="C7" s="66" t="s">
        <v>33</v>
      </c>
      <c r="D7" s="67" t="s">
        <v>61</v>
      </c>
      <c r="E7" s="66" t="s">
        <v>30</v>
      </c>
      <c r="F7" s="67" t="s">
        <v>59</v>
      </c>
      <c r="G7" s="66" t="s">
        <v>37</v>
      </c>
      <c r="H7" s="58" t="s">
        <v>68</v>
      </c>
      <c r="I7" s="6" t="s">
        <v>36</v>
      </c>
      <c r="J7" s="7" t="s">
        <v>78</v>
      </c>
      <c r="K7" s="6"/>
      <c r="L7" s="7"/>
      <c r="M7" s="6"/>
      <c r="N7" s="8"/>
      <c r="O7" s="6"/>
      <c r="P7" s="7"/>
      <c r="Q7" s="6"/>
      <c r="R7" s="7"/>
      <c r="S7" s="6"/>
      <c r="T7" s="9"/>
      <c r="U7" s="6"/>
      <c r="V7" s="7"/>
      <c r="W7" s="6"/>
      <c r="X7" s="7"/>
      <c r="Y7" s="6"/>
      <c r="Z7" s="7"/>
      <c r="AA7" s="6"/>
      <c r="AB7" s="8"/>
      <c r="AC7" s="6"/>
      <c r="AD7" s="7"/>
      <c r="AE7" s="2"/>
    </row>
    <row r="8" spans="1:31" ht="17.100000000000001" customHeight="1">
      <c r="A8" s="314"/>
      <c r="B8" s="21">
        <v>3</v>
      </c>
      <c r="C8" s="66" t="s">
        <v>30</v>
      </c>
      <c r="D8" s="67" t="s">
        <v>56</v>
      </c>
      <c r="E8" s="66" t="s">
        <v>38</v>
      </c>
      <c r="F8" s="67" t="s">
        <v>62</v>
      </c>
      <c r="G8" s="66" t="s">
        <v>30</v>
      </c>
      <c r="H8" s="58" t="s">
        <v>69</v>
      </c>
      <c r="I8" s="6"/>
      <c r="J8" s="7"/>
      <c r="K8" s="35" t="s">
        <v>36</v>
      </c>
      <c r="L8" s="7" t="s">
        <v>78</v>
      </c>
      <c r="M8" s="6"/>
      <c r="N8" s="8"/>
      <c r="O8" s="6"/>
      <c r="P8" s="7"/>
      <c r="Q8" s="6"/>
      <c r="R8" s="7"/>
      <c r="S8" s="6"/>
      <c r="T8" s="9"/>
      <c r="U8" s="6"/>
      <c r="V8" s="7"/>
      <c r="W8" s="6"/>
      <c r="X8" s="7"/>
      <c r="Y8" s="6"/>
      <c r="Z8" s="7"/>
      <c r="AA8" s="6"/>
      <c r="AB8" s="8"/>
      <c r="AC8" s="6"/>
      <c r="AD8" s="7"/>
      <c r="AE8" s="2"/>
    </row>
    <row r="9" spans="1:31" ht="17.100000000000001" customHeight="1">
      <c r="A9" s="314"/>
      <c r="B9" s="21">
        <v>4</v>
      </c>
      <c r="C9" s="66" t="s">
        <v>30</v>
      </c>
      <c r="D9" s="67" t="s">
        <v>56</v>
      </c>
      <c r="E9" s="66" t="s">
        <v>38</v>
      </c>
      <c r="F9" s="67" t="s">
        <v>62</v>
      </c>
      <c r="G9" s="66" t="s">
        <v>30</v>
      </c>
      <c r="H9" s="58" t="s">
        <v>69</v>
      </c>
      <c r="I9" s="6"/>
      <c r="J9" s="7"/>
      <c r="K9" s="6" t="s">
        <v>36</v>
      </c>
      <c r="L9" s="7" t="s">
        <v>78</v>
      </c>
      <c r="M9" s="6"/>
      <c r="N9" s="8"/>
      <c r="O9" s="6"/>
      <c r="P9" s="7"/>
      <c r="Q9" s="6"/>
      <c r="R9" s="7"/>
      <c r="S9" s="6"/>
      <c r="T9" s="9"/>
      <c r="U9" s="10"/>
      <c r="V9" s="7"/>
      <c r="W9" s="6"/>
      <c r="X9" s="7"/>
      <c r="Y9" s="6"/>
      <c r="Z9" s="7"/>
      <c r="AA9" s="6"/>
      <c r="AB9" s="8"/>
      <c r="AC9" s="6"/>
      <c r="AD9" s="7"/>
      <c r="AE9" s="2"/>
    </row>
    <row r="10" spans="1:31" ht="17.100000000000001" customHeight="1">
      <c r="A10" s="314"/>
      <c r="B10" s="22">
        <v>5</v>
      </c>
      <c r="C10" s="68" t="s">
        <v>44</v>
      </c>
      <c r="D10" s="69" t="s">
        <v>56</v>
      </c>
      <c r="E10" s="68" t="s">
        <v>44</v>
      </c>
      <c r="F10" s="69" t="s">
        <v>67</v>
      </c>
      <c r="G10" s="68" t="s">
        <v>44</v>
      </c>
      <c r="H10" s="69" t="s">
        <v>69</v>
      </c>
      <c r="I10" s="24"/>
      <c r="J10" s="25"/>
      <c r="K10" s="24"/>
      <c r="L10" s="25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6"/>
      <c r="Y10" s="24"/>
      <c r="Z10" s="25"/>
      <c r="AA10" s="24"/>
      <c r="AB10" s="25"/>
      <c r="AC10" s="24"/>
      <c r="AD10" s="27"/>
      <c r="AE10" s="3"/>
    </row>
    <row r="11" spans="1:31" ht="17.100000000000001" customHeight="1">
      <c r="A11" s="313">
        <v>3</v>
      </c>
      <c r="B11" s="20">
        <v>1</v>
      </c>
      <c r="C11" s="64" t="s">
        <v>32</v>
      </c>
      <c r="D11" s="70" t="s">
        <v>58</v>
      </c>
      <c r="E11" s="64" t="s">
        <v>33</v>
      </c>
      <c r="F11" s="70" t="s">
        <v>61</v>
      </c>
      <c r="G11" s="65" t="s">
        <v>41</v>
      </c>
      <c r="H11" s="65" t="s">
        <v>63</v>
      </c>
      <c r="I11" s="4"/>
      <c r="J11" s="11"/>
      <c r="K11" s="4"/>
      <c r="L11" s="11"/>
      <c r="M11" s="4" t="s">
        <v>36</v>
      </c>
      <c r="N11" s="5" t="s">
        <v>78</v>
      </c>
      <c r="O11" s="4"/>
      <c r="P11" s="11"/>
      <c r="Q11" s="12"/>
      <c r="R11" s="11"/>
      <c r="S11" s="5"/>
      <c r="T11" s="5"/>
      <c r="U11" s="4"/>
      <c r="V11" s="11"/>
      <c r="W11" s="4"/>
      <c r="X11" s="11"/>
      <c r="Y11" s="4"/>
      <c r="Z11" s="11"/>
      <c r="AA11" s="5"/>
      <c r="AB11" s="5"/>
      <c r="AC11" s="4"/>
      <c r="AD11" s="11"/>
      <c r="AE11" s="3"/>
    </row>
    <row r="12" spans="1:31" ht="17.100000000000001" customHeight="1">
      <c r="A12" s="314"/>
      <c r="B12" s="21">
        <v>2</v>
      </c>
      <c r="C12" s="66" t="s">
        <v>31</v>
      </c>
      <c r="D12" s="67" t="s">
        <v>59</v>
      </c>
      <c r="E12" s="66" t="s">
        <v>32</v>
      </c>
      <c r="F12" s="67" t="s">
        <v>58</v>
      </c>
      <c r="G12" s="58" t="s">
        <v>33</v>
      </c>
      <c r="H12" s="58" t="s">
        <v>61</v>
      </c>
      <c r="I12" s="6"/>
      <c r="J12" s="7"/>
      <c r="K12" s="6"/>
      <c r="L12" s="7"/>
      <c r="M12" s="6" t="s">
        <v>36</v>
      </c>
      <c r="N12" s="8" t="s">
        <v>78</v>
      </c>
      <c r="O12" s="6"/>
      <c r="P12" s="7"/>
      <c r="Q12" s="6"/>
      <c r="R12" s="7"/>
      <c r="S12" s="8"/>
      <c r="T12" s="8"/>
      <c r="U12" s="6"/>
      <c r="V12" s="7"/>
      <c r="W12" s="6"/>
      <c r="X12" s="7"/>
      <c r="Y12" s="6"/>
      <c r="Z12" s="7"/>
      <c r="AA12" s="8"/>
      <c r="AB12" s="8"/>
      <c r="AC12" s="6"/>
      <c r="AD12" s="7"/>
      <c r="AE12" s="3"/>
    </row>
    <row r="13" spans="1:31" ht="17.100000000000001" customHeight="1">
      <c r="A13" s="314"/>
      <c r="B13" s="21">
        <v>3</v>
      </c>
      <c r="C13" s="66" t="s">
        <v>41</v>
      </c>
      <c r="D13" s="7" t="s">
        <v>63</v>
      </c>
      <c r="E13" s="6" t="s">
        <v>31</v>
      </c>
      <c r="F13" s="7" t="s">
        <v>59</v>
      </c>
      <c r="G13" s="13" t="s">
        <v>32</v>
      </c>
      <c r="H13" s="13" t="s">
        <v>58</v>
      </c>
      <c r="I13" s="6"/>
      <c r="J13" s="7"/>
      <c r="K13" s="6"/>
      <c r="L13" s="7"/>
      <c r="M13" s="6"/>
      <c r="N13" s="8"/>
      <c r="O13" s="6"/>
      <c r="P13" s="7"/>
      <c r="Q13" s="6"/>
      <c r="R13" s="7"/>
      <c r="S13" s="8"/>
      <c r="T13" s="8"/>
      <c r="U13" s="10"/>
      <c r="V13" s="7"/>
      <c r="W13" s="6"/>
      <c r="X13" s="7"/>
      <c r="Y13" s="6"/>
      <c r="Z13" s="7"/>
      <c r="AA13" s="8"/>
      <c r="AB13" s="8"/>
      <c r="AC13" s="6"/>
      <c r="AD13" s="7"/>
      <c r="AE13" s="3"/>
    </row>
    <row r="14" spans="1:31" ht="17.100000000000001" customHeight="1">
      <c r="A14" s="314"/>
      <c r="B14" s="21">
        <v>4</v>
      </c>
      <c r="C14" s="66" t="s">
        <v>33</v>
      </c>
      <c r="D14" s="7" t="s">
        <v>61</v>
      </c>
      <c r="E14" s="6" t="s">
        <v>41</v>
      </c>
      <c r="F14" s="7" t="s">
        <v>63</v>
      </c>
      <c r="G14" s="13" t="s">
        <v>31</v>
      </c>
      <c r="H14" s="13" t="s">
        <v>59</v>
      </c>
      <c r="I14" s="6"/>
      <c r="J14" s="7"/>
      <c r="K14" s="6"/>
      <c r="L14" s="7"/>
      <c r="M14" s="6"/>
      <c r="N14" s="8"/>
      <c r="O14" s="6"/>
      <c r="P14" s="7"/>
      <c r="Q14" s="6"/>
      <c r="R14" s="7"/>
      <c r="S14" s="6"/>
      <c r="T14" s="8"/>
      <c r="U14" s="6"/>
      <c r="V14" s="7"/>
      <c r="W14" s="6"/>
      <c r="X14" s="7"/>
      <c r="Y14" s="6"/>
      <c r="Z14" s="7"/>
      <c r="AA14" s="8"/>
      <c r="AB14" s="8"/>
      <c r="AC14" s="6"/>
      <c r="AD14" s="7"/>
      <c r="AE14" s="3"/>
    </row>
    <row r="15" spans="1:31" ht="17.100000000000001" customHeight="1">
      <c r="A15" s="314"/>
      <c r="B15" s="22">
        <v>5</v>
      </c>
      <c r="C15" s="68"/>
      <c r="D15" s="27"/>
      <c r="E15" s="24"/>
      <c r="F15" s="27"/>
      <c r="G15" s="26"/>
      <c r="H15" s="26"/>
      <c r="I15" s="28"/>
      <c r="J15" s="27"/>
      <c r="K15" s="24"/>
      <c r="L15" s="27"/>
      <c r="M15" s="25"/>
      <c r="N15" s="25"/>
      <c r="O15" s="24"/>
      <c r="P15" s="27"/>
      <c r="Q15" s="24"/>
      <c r="R15" s="27"/>
      <c r="S15" s="24"/>
      <c r="T15" s="25"/>
      <c r="U15" s="24"/>
      <c r="V15" s="27"/>
      <c r="W15" s="24"/>
      <c r="X15" s="27"/>
      <c r="Y15" s="24"/>
      <c r="Z15" s="27"/>
      <c r="AA15" s="25"/>
      <c r="AB15" s="25"/>
      <c r="AC15" s="24"/>
      <c r="AD15" s="27"/>
      <c r="AE15" s="3"/>
    </row>
    <row r="16" spans="1:31" ht="17.100000000000001" customHeight="1">
      <c r="A16" s="316">
        <v>4</v>
      </c>
      <c r="B16" s="20">
        <v>1</v>
      </c>
      <c r="C16" s="64" t="s">
        <v>38</v>
      </c>
      <c r="D16" s="11" t="s">
        <v>62</v>
      </c>
      <c r="E16" s="4" t="s">
        <v>37</v>
      </c>
      <c r="F16" s="11" t="s">
        <v>67</v>
      </c>
      <c r="G16" s="14" t="s">
        <v>38</v>
      </c>
      <c r="H16" s="14" t="s">
        <v>70</v>
      </c>
      <c r="I16" s="6"/>
      <c r="J16" s="11"/>
      <c r="K16" s="4"/>
      <c r="L16" s="11"/>
      <c r="M16" s="5"/>
      <c r="N16" s="5"/>
      <c r="O16" s="4"/>
      <c r="P16" s="11"/>
      <c r="Q16" s="4"/>
      <c r="R16" s="11"/>
      <c r="S16" s="5"/>
      <c r="T16" s="5"/>
      <c r="U16" s="4"/>
      <c r="V16" s="11"/>
      <c r="W16" s="4"/>
      <c r="X16" s="11"/>
      <c r="Y16" s="4"/>
      <c r="Z16" s="11"/>
      <c r="AA16" s="5"/>
      <c r="AB16" s="5"/>
      <c r="AC16" s="4"/>
      <c r="AD16" s="11"/>
      <c r="AE16" s="3"/>
    </row>
    <row r="17" spans="1:32" ht="17.100000000000001" customHeight="1">
      <c r="A17" s="316"/>
      <c r="B17" s="21">
        <v>2</v>
      </c>
      <c r="C17" s="66" t="s">
        <v>38</v>
      </c>
      <c r="D17" s="7" t="s">
        <v>62</v>
      </c>
      <c r="E17" s="6" t="s">
        <v>37</v>
      </c>
      <c r="F17" s="7" t="s">
        <v>67</v>
      </c>
      <c r="G17" s="13" t="s">
        <v>38</v>
      </c>
      <c r="H17" s="13" t="s">
        <v>70</v>
      </c>
      <c r="I17" s="6"/>
      <c r="J17" s="7"/>
      <c r="K17" s="6"/>
      <c r="L17" s="7"/>
      <c r="M17" s="8"/>
      <c r="N17" s="8"/>
      <c r="O17" s="6"/>
      <c r="P17" s="7"/>
      <c r="Q17" s="6"/>
      <c r="R17" s="7"/>
      <c r="S17" s="8"/>
      <c r="T17" s="8"/>
      <c r="U17" s="6"/>
      <c r="V17" s="7"/>
      <c r="W17" s="6"/>
      <c r="X17" s="7"/>
      <c r="Y17" s="6"/>
      <c r="Z17" s="7"/>
      <c r="AA17" s="8"/>
      <c r="AB17" s="8"/>
      <c r="AC17" s="6"/>
      <c r="AD17" s="7"/>
      <c r="AE17" s="3"/>
    </row>
    <row r="18" spans="1:32" ht="17.100000000000001" customHeight="1">
      <c r="A18" s="316"/>
      <c r="B18" s="21">
        <v>3</v>
      </c>
      <c r="C18" s="66" t="s">
        <v>37</v>
      </c>
      <c r="D18" s="7" t="s">
        <v>57</v>
      </c>
      <c r="E18" s="6" t="s">
        <v>38</v>
      </c>
      <c r="F18" s="7" t="s">
        <v>62</v>
      </c>
      <c r="G18" s="8" t="s">
        <v>30</v>
      </c>
      <c r="H18" s="8" t="s">
        <v>69</v>
      </c>
      <c r="I18" s="6"/>
      <c r="J18" s="7"/>
      <c r="K18" s="6"/>
      <c r="L18" s="7"/>
      <c r="M18" s="8"/>
      <c r="N18" s="8"/>
      <c r="O18" s="6"/>
      <c r="P18" s="7"/>
      <c r="Q18" s="6"/>
      <c r="R18" s="7"/>
      <c r="S18" s="6"/>
      <c r="T18" s="9"/>
      <c r="U18" s="6"/>
      <c r="V18" s="7"/>
      <c r="W18" s="6"/>
      <c r="X18" s="7"/>
      <c r="Y18" s="6"/>
      <c r="Z18" s="7"/>
      <c r="AA18" s="8"/>
      <c r="AB18" s="8"/>
      <c r="AC18" s="6"/>
      <c r="AD18" s="7"/>
      <c r="AE18" s="3"/>
    </row>
    <row r="19" spans="1:32" ht="17.100000000000001" customHeight="1">
      <c r="A19" s="316"/>
      <c r="B19" s="21">
        <v>4</v>
      </c>
      <c r="C19" s="66" t="s">
        <v>37</v>
      </c>
      <c r="D19" s="7" t="s">
        <v>57</v>
      </c>
      <c r="E19" s="6" t="s">
        <v>38</v>
      </c>
      <c r="F19" s="7" t="s">
        <v>62</v>
      </c>
      <c r="G19" s="8" t="s">
        <v>30</v>
      </c>
      <c r="H19" s="8" t="s">
        <v>69</v>
      </c>
      <c r="I19" s="6"/>
      <c r="J19" s="7"/>
      <c r="K19" s="6"/>
      <c r="L19" s="7"/>
      <c r="M19" s="8"/>
      <c r="N19" s="8"/>
      <c r="O19" s="6"/>
      <c r="P19" s="7"/>
      <c r="Q19" s="6"/>
      <c r="R19" s="7"/>
      <c r="S19" s="6"/>
      <c r="T19" s="9"/>
      <c r="U19" s="6"/>
      <c r="V19" s="7"/>
      <c r="W19" s="6"/>
      <c r="X19" s="7"/>
      <c r="Y19" s="6"/>
      <c r="Z19" s="7"/>
      <c r="AA19" s="8"/>
      <c r="AB19" s="8"/>
      <c r="AC19" s="6"/>
      <c r="AD19" s="7"/>
      <c r="AE19" s="3"/>
    </row>
    <row r="20" spans="1:32" ht="12" customHeight="1">
      <c r="A20" s="316"/>
      <c r="B20" s="21">
        <v>5</v>
      </c>
      <c r="C20" s="66"/>
      <c r="D20" s="7"/>
      <c r="E20" s="6"/>
      <c r="F20" s="7"/>
      <c r="G20" s="8"/>
      <c r="H20" s="8"/>
      <c r="I20" s="6"/>
      <c r="J20" s="7"/>
      <c r="K20" s="6"/>
      <c r="L20" s="7"/>
      <c r="M20" s="8"/>
      <c r="N20" s="8"/>
      <c r="O20" s="6"/>
      <c r="P20" s="7"/>
      <c r="Q20" s="6"/>
      <c r="R20" s="7"/>
      <c r="S20" s="6"/>
      <c r="T20" s="8"/>
      <c r="U20" s="6"/>
      <c r="V20" s="7"/>
      <c r="W20" s="6"/>
      <c r="X20" s="7"/>
      <c r="Y20" s="6"/>
      <c r="Z20" s="7"/>
      <c r="AA20" s="8"/>
      <c r="AB20" s="8"/>
      <c r="AC20" s="6"/>
      <c r="AD20" s="7"/>
      <c r="AE20" s="3"/>
    </row>
    <row r="21" spans="1:32" ht="17.100000000000001" customHeight="1">
      <c r="A21" s="316">
        <v>5</v>
      </c>
      <c r="B21" s="20">
        <v>1</v>
      </c>
      <c r="C21" s="72" t="s">
        <v>32</v>
      </c>
      <c r="D21" s="11" t="s">
        <v>58</v>
      </c>
      <c r="E21" s="4" t="s">
        <v>31</v>
      </c>
      <c r="F21" s="11" t="s">
        <v>59</v>
      </c>
      <c r="G21" s="5" t="s">
        <v>41</v>
      </c>
      <c r="H21" s="5" t="s">
        <v>63</v>
      </c>
      <c r="I21" s="4"/>
      <c r="J21" s="11"/>
      <c r="K21" s="4"/>
      <c r="L21" s="11"/>
      <c r="M21" s="5"/>
      <c r="N21" s="5"/>
      <c r="O21" s="4"/>
      <c r="P21" s="11"/>
      <c r="Q21" s="4"/>
      <c r="R21" s="11"/>
      <c r="S21" s="5"/>
      <c r="T21" s="5"/>
      <c r="U21" s="4"/>
      <c r="V21" s="11"/>
      <c r="W21" s="4"/>
      <c r="X21" s="11"/>
      <c r="Y21" s="4"/>
      <c r="Z21" s="11"/>
      <c r="AA21" s="5"/>
      <c r="AB21" s="5"/>
      <c r="AC21" s="4"/>
      <c r="AD21" s="11"/>
      <c r="AE21" s="3"/>
    </row>
    <row r="22" spans="1:32" ht="17.100000000000001" customHeight="1">
      <c r="A22" s="316"/>
      <c r="B22" s="21">
        <v>2</v>
      </c>
      <c r="C22" s="66" t="s">
        <v>41</v>
      </c>
      <c r="D22" s="67" t="s">
        <v>63</v>
      </c>
      <c r="E22" s="66" t="s">
        <v>40</v>
      </c>
      <c r="F22" s="67" t="s">
        <v>67</v>
      </c>
      <c r="G22" s="58" t="s">
        <v>31</v>
      </c>
      <c r="H22" s="58" t="s">
        <v>59</v>
      </c>
      <c r="I22" s="6"/>
      <c r="J22" s="7"/>
      <c r="K22" s="6"/>
      <c r="L22" s="7"/>
      <c r="M22" s="8"/>
      <c r="N22" s="8"/>
      <c r="O22" s="6"/>
      <c r="P22" s="7"/>
      <c r="Q22" s="6"/>
      <c r="R22" s="7"/>
      <c r="S22" s="8"/>
      <c r="T22" s="8"/>
      <c r="U22" s="6"/>
      <c r="V22" s="7"/>
      <c r="W22" s="6"/>
      <c r="X22" s="7"/>
      <c r="Y22" s="6"/>
      <c r="Z22" s="7"/>
      <c r="AA22" s="8"/>
      <c r="AB22" s="8"/>
      <c r="AC22" s="6"/>
      <c r="AD22" s="7"/>
      <c r="AE22" s="3"/>
    </row>
    <row r="23" spans="1:32" ht="17.100000000000001" customHeight="1">
      <c r="A23" s="316"/>
      <c r="B23" s="21">
        <v>3</v>
      </c>
      <c r="C23" s="66" t="s">
        <v>40</v>
      </c>
      <c r="D23" s="67" t="s">
        <v>57</v>
      </c>
      <c r="E23" s="66" t="s">
        <v>41</v>
      </c>
      <c r="F23" s="67" t="s">
        <v>63</v>
      </c>
      <c r="G23" s="58" t="s">
        <v>32</v>
      </c>
      <c r="H23" s="58" t="s">
        <v>58</v>
      </c>
      <c r="I23" s="6"/>
      <c r="J23" s="7"/>
      <c r="K23" s="6"/>
      <c r="L23" s="7"/>
      <c r="M23" s="8"/>
      <c r="N23" s="8"/>
      <c r="O23" s="6"/>
      <c r="P23" s="7"/>
      <c r="Q23" s="6"/>
      <c r="R23" s="7"/>
      <c r="S23" s="8"/>
      <c r="T23" s="8"/>
      <c r="U23" s="35"/>
      <c r="V23" s="38"/>
      <c r="W23" s="6"/>
      <c r="X23" s="7"/>
      <c r="Y23" s="6"/>
      <c r="Z23" s="7"/>
      <c r="AA23" s="8"/>
      <c r="AB23" s="8"/>
      <c r="AC23" s="6"/>
      <c r="AD23" s="7"/>
      <c r="AE23" s="3"/>
    </row>
    <row r="24" spans="1:32" ht="17.100000000000001" customHeight="1">
      <c r="A24" s="316"/>
      <c r="B24" s="21">
        <v>4</v>
      </c>
      <c r="C24" s="73" t="s">
        <v>31</v>
      </c>
      <c r="D24" s="67" t="s">
        <v>59</v>
      </c>
      <c r="E24" s="66" t="s">
        <v>32</v>
      </c>
      <c r="F24" s="67" t="s">
        <v>58</v>
      </c>
      <c r="G24" s="58" t="s">
        <v>40</v>
      </c>
      <c r="H24" s="58" t="s">
        <v>57</v>
      </c>
      <c r="I24" s="6"/>
      <c r="J24" s="7"/>
      <c r="K24" s="6"/>
      <c r="L24" s="7"/>
      <c r="M24" s="8"/>
      <c r="N24" s="8"/>
      <c r="O24" s="6"/>
      <c r="P24" s="7"/>
      <c r="Q24" s="6"/>
      <c r="R24" s="7"/>
      <c r="S24" s="6"/>
      <c r="T24" s="8"/>
      <c r="U24" s="6"/>
      <c r="V24" s="7"/>
      <c r="W24" s="6"/>
      <c r="X24" s="7"/>
      <c r="Y24" s="6"/>
      <c r="Z24" s="7"/>
      <c r="AA24" s="29"/>
      <c r="AB24" s="30"/>
      <c r="AC24" s="6"/>
      <c r="AD24" s="7"/>
      <c r="AE24" s="3"/>
    </row>
    <row r="25" spans="1:32" ht="17.100000000000001" customHeight="1">
      <c r="A25" s="316"/>
      <c r="B25" s="21">
        <v>5</v>
      </c>
      <c r="C25" s="66" t="s">
        <v>106</v>
      </c>
      <c r="D25" s="67" t="s">
        <v>62</v>
      </c>
      <c r="E25" s="66" t="s">
        <v>87</v>
      </c>
      <c r="F25" s="67" t="s">
        <v>67</v>
      </c>
      <c r="G25" s="58" t="s">
        <v>106</v>
      </c>
      <c r="H25" s="58" t="s">
        <v>70</v>
      </c>
      <c r="I25" s="6"/>
      <c r="J25" s="7"/>
      <c r="K25" s="6"/>
      <c r="L25" s="7"/>
      <c r="M25" s="33"/>
      <c r="N25" s="8"/>
      <c r="O25" s="6"/>
      <c r="P25" s="7"/>
      <c r="Q25" s="6"/>
      <c r="R25" s="7"/>
      <c r="S25" s="6"/>
      <c r="T25" s="8"/>
      <c r="U25" s="317"/>
      <c r="V25" s="318"/>
      <c r="W25" s="6"/>
      <c r="X25" s="7"/>
      <c r="Y25" s="6"/>
      <c r="Z25" s="7"/>
      <c r="AA25" s="8"/>
      <c r="AB25" s="8"/>
      <c r="AC25" s="24"/>
      <c r="AD25" s="27"/>
      <c r="AE25" s="3"/>
    </row>
    <row r="26" spans="1:32" ht="17.100000000000001" customHeight="1">
      <c r="A26" s="313">
        <v>6</v>
      </c>
      <c r="B26" s="20">
        <v>1</v>
      </c>
      <c r="C26" s="64" t="s">
        <v>30</v>
      </c>
      <c r="D26" s="70" t="s">
        <v>56</v>
      </c>
      <c r="E26" s="64" t="s">
        <v>30</v>
      </c>
      <c r="F26" s="70" t="s">
        <v>59</v>
      </c>
      <c r="G26" s="65" t="s">
        <v>37</v>
      </c>
      <c r="H26" s="65" t="s">
        <v>68</v>
      </c>
      <c r="I26" s="4"/>
      <c r="J26" s="11"/>
      <c r="K26" s="4"/>
      <c r="L26" s="11"/>
      <c r="M26" s="34"/>
      <c r="N26" s="5"/>
      <c r="O26" s="4"/>
      <c r="P26" s="5"/>
      <c r="Q26" s="4"/>
      <c r="R26" s="5"/>
      <c r="S26" s="4"/>
      <c r="T26" s="5"/>
      <c r="U26" s="6"/>
      <c r="V26" s="7"/>
      <c r="W26" s="4"/>
      <c r="X26" s="5"/>
      <c r="Y26" s="4"/>
      <c r="Z26" s="5"/>
      <c r="AA26" s="4"/>
      <c r="AB26" s="5"/>
      <c r="AC26" s="4"/>
      <c r="AD26" s="11"/>
      <c r="AE26" s="3"/>
    </row>
    <row r="27" spans="1:32" ht="17.100000000000001" customHeight="1">
      <c r="A27" s="314"/>
      <c r="B27" s="21">
        <v>2</v>
      </c>
      <c r="C27" s="66" t="s">
        <v>30</v>
      </c>
      <c r="D27" s="67" t="s">
        <v>56</v>
      </c>
      <c r="E27" s="66" t="s">
        <v>30</v>
      </c>
      <c r="F27" s="67" t="s">
        <v>59</v>
      </c>
      <c r="G27" s="58" t="s">
        <v>37</v>
      </c>
      <c r="H27" s="58" t="s">
        <v>68</v>
      </c>
      <c r="I27" s="6"/>
      <c r="J27" s="7"/>
      <c r="K27" s="6"/>
      <c r="L27" s="7"/>
      <c r="M27" s="15"/>
      <c r="N27" s="8"/>
      <c r="O27" s="6"/>
      <c r="P27" s="7"/>
      <c r="Q27" s="6"/>
      <c r="R27" s="7"/>
      <c r="S27" s="6"/>
      <c r="T27" s="9"/>
      <c r="U27" s="10"/>
      <c r="V27" s="7"/>
      <c r="W27" s="6"/>
      <c r="X27" s="7"/>
      <c r="Y27" s="6"/>
      <c r="Z27" s="7"/>
      <c r="AA27" s="6"/>
      <c r="AB27" s="8"/>
      <c r="AC27" s="6"/>
      <c r="AD27" s="7"/>
      <c r="AE27" s="3"/>
    </row>
    <row r="28" spans="1:32" ht="17.100000000000001" customHeight="1">
      <c r="A28" s="314"/>
      <c r="B28" s="21">
        <v>3</v>
      </c>
      <c r="C28" s="66" t="s">
        <v>38</v>
      </c>
      <c r="D28" s="67" t="s">
        <v>62</v>
      </c>
      <c r="E28" s="66" t="s">
        <v>37</v>
      </c>
      <c r="F28" s="67" t="s">
        <v>67</v>
      </c>
      <c r="G28" s="58" t="s">
        <v>38</v>
      </c>
      <c r="H28" s="58" t="s">
        <v>70</v>
      </c>
      <c r="I28" s="6"/>
      <c r="J28" s="7"/>
      <c r="K28" s="6"/>
      <c r="L28" s="7"/>
      <c r="M28" s="15"/>
      <c r="N28" s="8"/>
      <c r="O28" s="6"/>
      <c r="P28" s="7"/>
      <c r="Q28" s="6"/>
      <c r="R28" s="7"/>
      <c r="S28" s="6"/>
      <c r="T28" s="9"/>
      <c r="U28" s="6"/>
      <c r="V28" s="7"/>
      <c r="W28" s="6"/>
      <c r="X28" s="7"/>
      <c r="Y28" s="6"/>
      <c r="Z28" s="7"/>
      <c r="AA28" s="6"/>
      <c r="AB28" s="8"/>
      <c r="AC28" s="6"/>
      <c r="AD28" s="7"/>
      <c r="AE28" s="3"/>
    </row>
    <row r="29" spans="1:32" ht="17.100000000000001" customHeight="1">
      <c r="A29" s="314"/>
      <c r="B29" s="21">
        <v>4</v>
      </c>
      <c r="C29" s="66" t="s">
        <v>38</v>
      </c>
      <c r="D29" s="67" t="s">
        <v>62</v>
      </c>
      <c r="E29" s="66" t="s">
        <v>33</v>
      </c>
      <c r="F29" s="67" t="s">
        <v>61</v>
      </c>
      <c r="G29" s="58" t="s">
        <v>38</v>
      </c>
      <c r="H29" s="58" t="s">
        <v>70</v>
      </c>
      <c r="I29" s="6"/>
      <c r="J29" s="7"/>
      <c r="K29" s="6"/>
      <c r="L29" s="7"/>
      <c r="M29" s="15"/>
      <c r="N29" s="8"/>
      <c r="O29" s="6"/>
      <c r="P29" s="7"/>
      <c r="Q29" s="6"/>
      <c r="R29" s="7"/>
      <c r="S29" s="6"/>
      <c r="T29" s="9"/>
      <c r="U29" s="10"/>
      <c r="V29" s="7"/>
      <c r="W29" s="6"/>
      <c r="X29" s="7"/>
      <c r="Y29" s="6"/>
      <c r="Z29" s="7"/>
      <c r="AA29" s="6"/>
      <c r="AB29" s="8"/>
      <c r="AC29" s="6"/>
      <c r="AD29" s="7"/>
      <c r="AE29" s="2"/>
    </row>
    <row r="30" spans="1:32" ht="12" customHeight="1">
      <c r="A30" s="314"/>
      <c r="B30" s="21">
        <v>5</v>
      </c>
      <c r="C30" s="66"/>
      <c r="D30" s="67"/>
      <c r="E30" s="66"/>
      <c r="F30" s="67"/>
      <c r="G30" s="58"/>
      <c r="H30" s="58"/>
      <c r="I30" s="6"/>
      <c r="J30" s="7"/>
      <c r="K30" s="6"/>
      <c r="L30" s="7"/>
      <c r="M30" s="31"/>
      <c r="N30" s="8"/>
      <c r="O30" s="6"/>
      <c r="P30" s="7"/>
      <c r="Q30" s="6"/>
      <c r="R30" s="7"/>
      <c r="S30" s="6"/>
      <c r="T30" s="8"/>
      <c r="U30" s="24"/>
      <c r="V30" s="27"/>
      <c r="W30" s="6"/>
      <c r="X30" s="7"/>
      <c r="Y30" s="6"/>
      <c r="Z30" s="7"/>
      <c r="AA30" s="8"/>
      <c r="AB30" s="8"/>
      <c r="AC30" s="6"/>
      <c r="AD30" s="7"/>
      <c r="AE30" s="2"/>
      <c r="AF30" t="s">
        <v>47</v>
      </c>
    </row>
    <row r="31" spans="1:32" ht="17.100000000000001" customHeight="1">
      <c r="A31" s="49">
        <v>7</v>
      </c>
      <c r="B31" s="20">
        <v>1</v>
      </c>
      <c r="C31" s="64" t="s">
        <v>39</v>
      </c>
      <c r="D31" s="70" t="s">
        <v>66</v>
      </c>
      <c r="E31" s="64" t="s">
        <v>33</v>
      </c>
      <c r="F31" s="70" t="s">
        <v>61</v>
      </c>
      <c r="G31" s="65" t="s">
        <v>41</v>
      </c>
      <c r="H31" s="65" t="s">
        <v>63</v>
      </c>
      <c r="I31" s="4"/>
      <c r="J31" s="11"/>
      <c r="K31" s="4"/>
      <c r="L31" s="11"/>
      <c r="M31" s="5"/>
      <c r="N31" s="5"/>
      <c r="O31" s="4"/>
      <c r="P31" s="11"/>
      <c r="Q31" s="4"/>
      <c r="R31" s="11"/>
      <c r="S31" s="4"/>
      <c r="T31" s="11"/>
      <c r="U31" s="16"/>
      <c r="V31" s="17"/>
      <c r="W31" s="4"/>
      <c r="X31" s="5"/>
      <c r="Y31" s="4"/>
      <c r="Z31" s="5"/>
      <c r="AA31" s="4"/>
      <c r="AB31" s="5"/>
      <c r="AC31" s="4"/>
      <c r="AD31" s="11"/>
      <c r="AE31" s="2"/>
    </row>
    <row r="32" spans="1:32" ht="17.100000000000001" customHeight="1">
      <c r="A32" s="50"/>
      <c r="B32" s="21">
        <v>2</v>
      </c>
      <c r="C32" s="66" t="s">
        <v>33</v>
      </c>
      <c r="D32" s="67" t="s">
        <v>61</v>
      </c>
      <c r="E32" s="66" t="s">
        <v>41</v>
      </c>
      <c r="F32" s="67" t="s">
        <v>63</v>
      </c>
      <c r="G32" s="58" t="s">
        <v>32</v>
      </c>
      <c r="H32" s="58" t="s">
        <v>58</v>
      </c>
      <c r="I32" s="6"/>
      <c r="J32" s="7"/>
      <c r="K32" s="6"/>
      <c r="L32" s="7"/>
      <c r="M32" s="8"/>
      <c r="N32" s="8"/>
      <c r="O32" s="6"/>
      <c r="P32" s="7"/>
      <c r="Q32" s="6"/>
      <c r="R32" s="7"/>
      <c r="S32" s="6"/>
      <c r="T32" s="7"/>
      <c r="U32" s="15"/>
      <c r="V32" s="18"/>
      <c r="W32" s="6"/>
      <c r="X32" s="8"/>
      <c r="Y32" s="6"/>
      <c r="Z32" s="8"/>
      <c r="AA32" s="6"/>
      <c r="AB32" s="8"/>
      <c r="AC32" s="6"/>
      <c r="AD32" s="7"/>
      <c r="AE32" s="2"/>
    </row>
    <row r="33" spans="1:31" ht="17.100000000000001" customHeight="1">
      <c r="A33" s="314"/>
      <c r="B33" s="21">
        <v>3</v>
      </c>
      <c r="C33" s="66" t="s">
        <v>41</v>
      </c>
      <c r="D33" s="67" t="s">
        <v>63</v>
      </c>
      <c r="E33" s="66" t="s">
        <v>32</v>
      </c>
      <c r="F33" s="67" t="s">
        <v>58</v>
      </c>
      <c r="G33" s="66" t="s">
        <v>39</v>
      </c>
      <c r="H33" s="67" t="s">
        <v>66</v>
      </c>
      <c r="I33" s="6"/>
      <c r="J33" s="7"/>
      <c r="K33" s="6"/>
      <c r="L33" s="7"/>
      <c r="M33" s="6"/>
      <c r="N33" s="8"/>
      <c r="O33" s="6"/>
      <c r="P33" s="7"/>
      <c r="Q33" s="6"/>
      <c r="R33" s="7"/>
      <c r="S33" s="6"/>
      <c r="T33" s="7"/>
      <c r="U33" s="6"/>
      <c r="V33" s="18"/>
      <c r="W33" s="6"/>
      <c r="X33" s="7"/>
      <c r="Y33" s="6"/>
      <c r="Z33" s="7"/>
      <c r="AA33" s="6"/>
      <c r="AB33" s="7"/>
      <c r="AC33" s="6"/>
      <c r="AD33" s="7"/>
      <c r="AE33" s="2"/>
    </row>
    <row r="34" spans="1:31" ht="17.100000000000001" customHeight="1">
      <c r="A34" s="314"/>
      <c r="B34" s="21">
        <v>4</v>
      </c>
      <c r="C34" s="66" t="s">
        <v>32</v>
      </c>
      <c r="D34" s="67" t="s">
        <v>58</v>
      </c>
      <c r="E34" s="66" t="s">
        <v>39</v>
      </c>
      <c r="F34" s="67" t="s">
        <v>66</v>
      </c>
      <c r="G34" s="58" t="s">
        <v>33</v>
      </c>
      <c r="H34" s="58" t="s">
        <v>61</v>
      </c>
      <c r="I34" s="6"/>
      <c r="J34" s="7"/>
      <c r="K34" s="6"/>
      <c r="L34" s="7"/>
      <c r="M34" s="8"/>
      <c r="N34" s="8"/>
      <c r="O34" s="6"/>
      <c r="P34" s="7"/>
      <c r="Q34" s="6"/>
      <c r="R34" s="7"/>
      <c r="S34" s="6"/>
      <c r="T34" s="7"/>
      <c r="U34" s="15"/>
      <c r="V34" s="18"/>
      <c r="W34" s="6"/>
      <c r="X34" s="7"/>
      <c r="Y34" s="6"/>
      <c r="Z34" s="7"/>
      <c r="AA34" s="8"/>
      <c r="AB34" s="8"/>
      <c r="AC34" s="6"/>
      <c r="AD34" s="7"/>
      <c r="AE34" s="2"/>
    </row>
    <row r="35" spans="1:31" ht="17.100000000000001" customHeight="1">
      <c r="A35" s="315"/>
      <c r="B35" s="22">
        <v>5</v>
      </c>
      <c r="C35" s="68" t="s">
        <v>87</v>
      </c>
      <c r="D35" s="71" t="s">
        <v>57</v>
      </c>
      <c r="E35" s="68" t="s">
        <v>106</v>
      </c>
      <c r="F35" s="71" t="s">
        <v>62</v>
      </c>
      <c r="G35" s="69" t="s">
        <v>87</v>
      </c>
      <c r="H35" s="69" t="s">
        <v>68</v>
      </c>
      <c r="I35" s="24"/>
      <c r="J35" s="27"/>
      <c r="K35" s="24"/>
      <c r="L35" s="27"/>
      <c r="M35" s="25"/>
      <c r="N35" s="27"/>
      <c r="O35" s="24"/>
      <c r="P35" s="27"/>
      <c r="Q35" s="24"/>
      <c r="R35" s="27"/>
      <c r="S35" s="24"/>
      <c r="T35" s="27"/>
      <c r="U35" s="31"/>
      <c r="V35" s="32"/>
      <c r="W35" s="24"/>
      <c r="X35" s="27"/>
      <c r="Y35" s="24"/>
      <c r="Z35" s="27"/>
      <c r="AA35" s="25"/>
      <c r="AB35" s="25"/>
      <c r="AC35" s="24"/>
      <c r="AD35" s="27"/>
      <c r="AE35" s="2"/>
    </row>
    <row r="64" spans="10:10">
      <c r="J64" s="1" t="s">
        <v>29</v>
      </c>
    </row>
  </sheetData>
  <mergeCells count="41">
    <mergeCell ref="A26:A30"/>
    <mergeCell ref="A33:A35"/>
    <mergeCell ref="AA5:AB5"/>
    <mergeCell ref="AC5:AD5"/>
    <mergeCell ref="A6:A10"/>
    <mergeCell ref="A11:A15"/>
    <mergeCell ref="A16:A20"/>
    <mergeCell ref="A21:A25"/>
    <mergeCell ref="U25:V25"/>
    <mergeCell ref="O5:P5"/>
    <mergeCell ref="Q5:R5"/>
    <mergeCell ref="S5:T5"/>
    <mergeCell ref="U5:V5"/>
    <mergeCell ref="W5:X5"/>
    <mergeCell ref="Y5:Z5"/>
    <mergeCell ref="K5:L5"/>
    <mergeCell ref="M5:N5"/>
    <mergeCell ref="M4:N4"/>
    <mergeCell ref="O4:P4"/>
    <mergeCell ref="Q4:R4"/>
    <mergeCell ref="A5:B5"/>
    <mergeCell ref="C5:D5"/>
    <mergeCell ref="E5:F5"/>
    <mergeCell ref="G5:H5"/>
    <mergeCell ref="I5:J5"/>
    <mergeCell ref="A1:I1"/>
    <mergeCell ref="J1:AD1"/>
    <mergeCell ref="A2:F2"/>
    <mergeCell ref="J2:AD2"/>
    <mergeCell ref="A4:B4"/>
    <mergeCell ref="C4:D4"/>
    <mergeCell ref="E4:F4"/>
    <mergeCell ref="G4:H4"/>
    <mergeCell ref="I4:J4"/>
    <mergeCell ref="K4:L4"/>
    <mergeCell ref="Y4:Z4"/>
    <mergeCell ref="AA4:AB4"/>
    <mergeCell ref="AC4:AD4"/>
    <mergeCell ref="S4:T4"/>
    <mergeCell ref="U4:V4"/>
    <mergeCell ref="W4:X4"/>
  </mergeCells>
  <pageMargins left="0" right="0" top="0" bottom="0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opLeftCell="A31" zoomScale="110" zoomScaleNormal="110" workbookViewId="0">
      <selection activeCell="O53" sqref="O53"/>
    </sheetView>
  </sheetViews>
  <sheetFormatPr defaultRowHeight="12.75"/>
  <cols>
    <col min="1" max="1" width="3.42578125" customWidth="1"/>
    <col min="2" max="2" width="4.85546875" customWidth="1"/>
    <col min="3" max="3" width="4" customWidth="1"/>
    <col min="4" max="4" width="5" customWidth="1"/>
    <col min="5" max="5" width="3.85546875" customWidth="1"/>
    <col min="6" max="6" width="5.140625" customWidth="1"/>
    <col min="7" max="7" width="4.85546875" customWidth="1"/>
    <col min="8" max="8" width="5" customWidth="1"/>
    <col min="9" max="9" width="4.28515625" customWidth="1"/>
    <col min="10" max="10" width="5.7109375" customWidth="1"/>
    <col min="11" max="11" width="4.42578125" customWidth="1"/>
    <col min="12" max="12" width="5.85546875" customWidth="1"/>
    <col min="13" max="13" width="4.140625" customWidth="1"/>
    <col min="14" max="14" width="6.5703125" customWidth="1"/>
    <col min="15" max="15" width="3.7109375" customWidth="1"/>
    <col min="16" max="16" width="5.140625" customWidth="1"/>
    <col min="17" max="17" width="3.5703125" customWidth="1"/>
    <col min="18" max="18" width="5.5703125" customWidth="1"/>
    <col min="19" max="19" width="3.7109375" customWidth="1"/>
    <col min="20" max="20" width="6.28515625" customWidth="1"/>
    <col min="21" max="21" width="3.7109375" customWidth="1"/>
    <col min="22" max="22" width="5.140625" customWidth="1"/>
    <col min="23" max="23" width="3.85546875" customWidth="1"/>
    <col min="24" max="24" width="5.5703125" customWidth="1"/>
    <col min="25" max="25" width="3.42578125" customWidth="1"/>
    <col min="26" max="26" width="5" customWidth="1"/>
    <col min="27" max="27" width="4.140625" customWidth="1"/>
    <col min="28" max="28" width="5.28515625" customWidth="1"/>
    <col min="29" max="29" width="4" customWidth="1"/>
    <col min="30" max="30" width="6.42578125" customWidth="1"/>
    <col min="31" max="33" width="6.5703125" customWidth="1"/>
  </cols>
  <sheetData>
    <row r="1" spans="1:32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9" t="s">
        <v>100</v>
      </c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</row>
    <row r="2" spans="1:32" ht="15" customHeight="1">
      <c r="A2" s="300" t="s">
        <v>1</v>
      </c>
      <c r="B2" s="300"/>
      <c r="C2" s="300"/>
      <c r="D2" s="300"/>
      <c r="E2" s="300"/>
      <c r="F2" s="300"/>
      <c r="G2" s="19"/>
      <c r="H2" s="19"/>
      <c r="I2" s="1"/>
      <c r="J2" s="301" t="s">
        <v>108</v>
      </c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</row>
    <row r="3" spans="1:32" ht="13.5" customHeight="1">
      <c r="A3" s="23"/>
      <c r="B3" s="23"/>
      <c r="C3" s="23"/>
      <c r="D3" s="23"/>
      <c r="E3" s="23"/>
      <c r="F3" s="23"/>
      <c r="G3" s="23"/>
      <c r="H3" s="23"/>
      <c r="I3" s="23"/>
      <c r="J3" s="321" t="s">
        <v>84</v>
      </c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</row>
    <row r="4" spans="1:32" ht="15" customHeight="1">
      <c r="A4" s="322" t="s">
        <v>3</v>
      </c>
      <c r="B4" s="323"/>
      <c r="C4" s="304" t="s">
        <v>46</v>
      </c>
      <c r="D4" s="304"/>
      <c r="E4" s="304" t="s">
        <v>5</v>
      </c>
      <c r="F4" s="304"/>
      <c r="G4" s="305" t="s">
        <v>6</v>
      </c>
      <c r="H4" s="306"/>
      <c r="I4" s="304" t="s">
        <v>7</v>
      </c>
      <c r="J4" s="304"/>
      <c r="K4" s="304" t="s">
        <v>8</v>
      </c>
      <c r="L4" s="305"/>
      <c r="M4" s="305" t="s">
        <v>9</v>
      </c>
      <c r="N4" s="306"/>
      <c r="O4" s="306" t="s">
        <v>10</v>
      </c>
      <c r="P4" s="304"/>
      <c r="Q4" s="304" t="s">
        <v>11</v>
      </c>
      <c r="R4" s="304"/>
      <c r="S4" s="305" t="s">
        <v>12</v>
      </c>
      <c r="T4" s="307"/>
      <c r="U4" s="305" t="s">
        <v>25</v>
      </c>
      <c r="V4" s="306"/>
      <c r="W4" s="305" t="s">
        <v>13</v>
      </c>
      <c r="X4" s="306"/>
      <c r="Y4" s="304" t="s">
        <v>14</v>
      </c>
      <c r="Z4" s="304"/>
      <c r="AA4" s="305" t="s">
        <v>15</v>
      </c>
      <c r="AB4" s="306"/>
      <c r="AC4" s="304" t="s">
        <v>16</v>
      </c>
      <c r="AD4" s="304"/>
    </row>
    <row r="5" spans="1:32" ht="15" customHeight="1">
      <c r="A5" s="320" t="s">
        <v>4</v>
      </c>
      <c r="B5" s="320"/>
      <c r="C5" s="308" t="s">
        <v>19</v>
      </c>
      <c r="D5" s="308"/>
      <c r="E5" s="308" t="s">
        <v>20</v>
      </c>
      <c r="F5" s="308"/>
      <c r="G5" s="308" t="s">
        <v>21</v>
      </c>
      <c r="H5" s="308"/>
      <c r="I5" s="311" t="s">
        <v>101</v>
      </c>
      <c r="J5" s="312"/>
      <c r="K5" s="308" t="s">
        <v>23</v>
      </c>
      <c r="L5" s="309"/>
      <c r="M5" s="308" t="s">
        <v>23</v>
      </c>
      <c r="N5" s="309"/>
      <c r="O5" s="308" t="s">
        <v>24</v>
      </c>
      <c r="P5" s="308"/>
      <c r="Q5" s="308" t="s">
        <v>2</v>
      </c>
      <c r="R5" s="308"/>
      <c r="S5" s="311" t="s">
        <v>18</v>
      </c>
      <c r="T5" s="319"/>
      <c r="U5" s="311" t="s">
        <v>17</v>
      </c>
      <c r="V5" s="312"/>
      <c r="W5" s="311" t="s">
        <v>45</v>
      </c>
      <c r="X5" s="312"/>
      <c r="Y5" s="311" t="s">
        <v>26</v>
      </c>
      <c r="Z5" s="312"/>
      <c r="AA5" s="311" t="s">
        <v>27</v>
      </c>
      <c r="AB5" s="312"/>
      <c r="AC5" s="311" t="s">
        <v>28</v>
      </c>
      <c r="AD5" s="312"/>
    </row>
    <row r="6" spans="1:32" ht="17.100000000000001" customHeight="1">
      <c r="A6" s="313">
        <v>2</v>
      </c>
      <c r="B6" s="20">
        <v>1</v>
      </c>
      <c r="C6" s="4" t="s">
        <v>30</v>
      </c>
      <c r="D6" s="5" t="s">
        <v>37</v>
      </c>
      <c r="E6" s="4" t="s">
        <v>38</v>
      </c>
      <c r="F6" s="5" t="s">
        <v>30</v>
      </c>
      <c r="G6" s="4" t="s">
        <v>37</v>
      </c>
      <c r="H6" s="5" t="s">
        <v>30</v>
      </c>
      <c r="I6" s="4" t="s">
        <v>37</v>
      </c>
      <c r="J6" s="5" t="s">
        <v>67</v>
      </c>
      <c r="K6" s="4" t="s">
        <v>34</v>
      </c>
      <c r="L6" s="5" t="s">
        <v>68</v>
      </c>
      <c r="M6" s="4" t="s">
        <v>38</v>
      </c>
      <c r="N6" s="5" t="s">
        <v>70</v>
      </c>
      <c r="O6" s="4" t="s">
        <v>36</v>
      </c>
      <c r="P6" s="5" t="s">
        <v>78</v>
      </c>
      <c r="Q6" s="4" t="s">
        <v>33</v>
      </c>
      <c r="R6" s="5" t="s">
        <v>61</v>
      </c>
      <c r="S6" s="4" t="s">
        <v>40</v>
      </c>
      <c r="T6" s="5" t="s">
        <v>73</v>
      </c>
      <c r="U6" s="4" t="s">
        <v>38</v>
      </c>
      <c r="V6" s="5" t="s">
        <v>71</v>
      </c>
      <c r="W6" s="4" t="s">
        <v>38</v>
      </c>
      <c r="X6" s="5" t="s">
        <v>79</v>
      </c>
      <c r="Y6" s="4" t="s">
        <v>31</v>
      </c>
      <c r="Z6" s="5" t="s">
        <v>59</v>
      </c>
      <c r="AA6" s="4" t="s">
        <v>34</v>
      </c>
      <c r="AB6" s="5" t="s">
        <v>65</v>
      </c>
      <c r="AC6" s="4" t="s">
        <v>37</v>
      </c>
      <c r="AD6" s="11" t="s">
        <v>76</v>
      </c>
      <c r="AE6" s="2"/>
    </row>
    <row r="7" spans="1:32" ht="17.100000000000001" customHeight="1">
      <c r="A7" s="314"/>
      <c r="B7" s="21">
        <v>2</v>
      </c>
      <c r="C7" s="6" t="s">
        <v>30</v>
      </c>
      <c r="D7" s="7" t="s">
        <v>37</v>
      </c>
      <c r="E7" s="6" t="s">
        <v>38</v>
      </c>
      <c r="F7" s="7" t="s">
        <v>30</v>
      </c>
      <c r="G7" s="6" t="s">
        <v>37</v>
      </c>
      <c r="H7" s="8" t="s">
        <v>30</v>
      </c>
      <c r="I7" s="6" t="s">
        <v>40</v>
      </c>
      <c r="J7" s="7" t="s">
        <v>67</v>
      </c>
      <c r="K7" s="6" t="s">
        <v>38</v>
      </c>
      <c r="L7" s="7" t="s">
        <v>71</v>
      </c>
      <c r="M7" s="6" t="s">
        <v>32</v>
      </c>
      <c r="N7" s="8" t="s">
        <v>58</v>
      </c>
      <c r="O7" s="6" t="s">
        <v>37</v>
      </c>
      <c r="P7" s="7" t="s">
        <v>73</v>
      </c>
      <c r="Q7" s="6" t="s">
        <v>36</v>
      </c>
      <c r="R7" s="7" t="s">
        <v>78</v>
      </c>
      <c r="S7" s="6" t="s">
        <v>31</v>
      </c>
      <c r="T7" s="9" t="s">
        <v>59</v>
      </c>
      <c r="U7" s="6" t="s">
        <v>33</v>
      </c>
      <c r="V7" s="7" t="s">
        <v>61</v>
      </c>
      <c r="W7" s="6" t="s">
        <v>30</v>
      </c>
      <c r="X7" s="7" t="s">
        <v>77</v>
      </c>
      <c r="Y7" s="6" t="s">
        <v>39</v>
      </c>
      <c r="Z7" s="7" t="s">
        <v>65</v>
      </c>
      <c r="AA7" s="6" t="s">
        <v>42</v>
      </c>
      <c r="AB7" s="8" t="s">
        <v>60</v>
      </c>
      <c r="AC7" s="6" t="s">
        <v>38</v>
      </c>
      <c r="AD7" s="7" t="s">
        <v>70</v>
      </c>
      <c r="AE7" s="2"/>
    </row>
    <row r="8" spans="1:32" ht="17.100000000000001" customHeight="1">
      <c r="A8" s="314"/>
      <c r="B8" s="21">
        <v>3</v>
      </c>
      <c r="C8" s="6" t="s">
        <v>38</v>
      </c>
      <c r="D8" s="7" t="s">
        <v>30</v>
      </c>
      <c r="E8" s="6" t="s">
        <v>30</v>
      </c>
      <c r="F8" s="7" t="s">
        <v>37</v>
      </c>
      <c r="G8" s="6" t="s">
        <v>30</v>
      </c>
      <c r="H8" s="8" t="s">
        <v>37</v>
      </c>
      <c r="I8" s="6" t="s">
        <v>34</v>
      </c>
      <c r="J8" s="7" t="s">
        <v>65</v>
      </c>
      <c r="K8" s="6" t="s">
        <v>32</v>
      </c>
      <c r="L8" s="7" t="s">
        <v>58</v>
      </c>
      <c r="M8" s="6" t="s">
        <v>42</v>
      </c>
      <c r="N8" s="8" t="s">
        <v>60</v>
      </c>
      <c r="O8" s="6" t="s">
        <v>40</v>
      </c>
      <c r="P8" s="7" t="s">
        <v>73</v>
      </c>
      <c r="Q8" s="6" t="s">
        <v>40</v>
      </c>
      <c r="R8" s="7" t="s">
        <v>57</v>
      </c>
      <c r="S8" s="6" t="s">
        <v>38</v>
      </c>
      <c r="T8" s="9" t="s">
        <v>70</v>
      </c>
      <c r="U8" s="6" t="s">
        <v>31</v>
      </c>
      <c r="V8" s="7" t="s">
        <v>59</v>
      </c>
      <c r="W8" s="6" t="s">
        <v>30</v>
      </c>
      <c r="X8" s="7" t="s">
        <v>77</v>
      </c>
      <c r="Y8" s="6" t="s">
        <v>38</v>
      </c>
      <c r="Z8" s="7" t="s">
        <v>79</v>
      </c>
      <c r="AA8" s="6" t="s">
        <v>39</v>
      </c>
      <c r="AB8" s="8" t="s">
        <v>74</v>
      </c>
      <c r="AC8" s="6" t="s">
        <v>35</v>
      </c>
      <c r="AD8" s="7" t="s">
        <v>58</v>
      </c>
      <c r="AE8" s="2"/>
    </row>
    <row r="9" spans="1:32" ht="17.100000000000001" customHeight="1">
      <c r="A9" s="314"/>
      <c r="B9" s="21">
        <v>4</v>
      </c>
      <c r="C9" s="6" t="s">
        <v>38</v>
      </c>
      <c r="D9" s="7" t="s">
        <v>30</v>
      </c>
      <c r="E9" s="6" t="s">
        <v>30</v>
      </c>
      <c r="F9" s="7" t="s">
        <v>37</v>
      </c>
      <c r="G9" s="6" t="s">
        <v>30</v>
      </c>
      <c r="H9" s="8" t="s">
        <v>37</v>
      </c>
      <c r="I9" s="6" t="s">
        <v>38</v>
      </c>
      <c r="J9" s="7" t="s">
        <v>71</v>
      </c>
      <c r="K9" s="6" t="s">
        <v>30</v>
      </c>
      <c r="L9" s="7" t="s">
        <v>58</v>
      </c>
      <c r="M9" s="6" t="s">
        <v>34</v>
      </c>
      <c r="N9" s="8" t="s">
        <v>68</v>
      </c>
      <c r="O9" s="6" t="s">
        <v>30</v>
      </c>
      <c r="P9" s="7" t="s">
        <v>77</v>
      </c>
      <c r="Q9" s="6" t="s">
        <v>44</v>
      </c>
      <c r="R9" s="7" t="s">
        <v>57</v>
      </c>
      <c r="S9" s="6" t="s">
        <v>44</v>
      </c>
      <c r="T9" s="9" t="s">
        <v>70</v>
      </c>
      <c r="U9" s="10" t="s">
        <v>42</v>
      </c>
      <c r="V9" s="7" t="s">
        <v>60</v>
      </c>
      <c r="W9" s="6" t="s">
        <v>44</v>
      </c>
      <c r="X9" s="7" t="s">
        <v>81</v>
      </c>
      <c r="Y9" s="6" t="s">
        <v>44</v>
      </c>
      <c r="Z9" s="7" t="s">
        <v>65</v>
      </c>
      <c r="AA9" s="6" t="s">
        <v>44</v>
      </c>
      <c r="AB9" s="8" t="s">
        <v>74</v>
      </c>
      <c r="AC9" s="24" t="s">
        <v>44</v>
      </c>
      <c r="AD9" s="27" t="s">
        <v>76</v>
      </c>
      <c r="AE9" s="2"/>
    </row>
    <row r="10" spans="1:32" ht="17.100000000000001" customHeight="1">
      <c r="A10" s="314"/>
      <c r="B10" s="22">
        <v>5</v>
      </c>
      <c r="C10" s="24" t="s">
        <v>44</v>
      </c>
      <c r="D10" s="25" t="s">
        <v>56</v>
      </c>
      <c r="E10" s="24" t="s">
        <v>44</v>
      </c>
      <c r="F10" s="25" t="s">
        <v>67</v>
      </c>
      <c r="G10" s="24" t="s">
        <v>44</v>
      </c>
      <c r="H10" s="25" t="s">
        <v>69</v>
      </c>
      <c r="I10" s="24" t="s">
        <v>44</v>
      </c>
      <c r="J10" s="25" t="s">
        <v>59</v>
      </c>
      <c r="K10" s="24" t="s">
        <v>44</v>
      </c>
      <c r="L10" s="25" t="s">
        <v>58</v>
      </c>
      <c r="M10" s="24" t="s">
        <v>44</v>
      </c>
      <c r="N10" s="25" t="s">
        <v>58</v>
      </c>
      <c r="O10" s="24" t="s">
        <v>44</v>
      </c>
      <c r="P10" s="25" t="s">
        <v>62</v>
      </c>
      <c r="Q10" s="24"/>
      <c r="R10" s="25"/>
      <c r="S10" s="24"/>
      <c r="T10" s="25"/>
      <c r="U10" s="24" t="s">
        <v>44</v>
      </c>
      <c r="V10" s="25" t="s">
        <v>68</v>
      </c>
      <c r="W10" s="24"/>
      <c r="X10" s="26"/>
      <c r="Y10" s="24"/>
      <c r="Z10" s="25"/>
      <c r="AA10" s="24"/>
      <c r="AB10" s="25"/>
      <c r="AC10" s="24"/>
      <c r="AD10" s="27"/>
      <c r="AE10" s="3"/>
    </row>
    <row r="11" spans="1:32" ht="17.100000000000001" customHeight="1">
      <c r="A11" s="313">
        <v>3</v>
      </c>
      <c r="B11" s="20">
        <v>1</v>
      </c>
      <c r="C11" s="4" t="s">
        <v>37</v>
      </c>
      <c r="D11" s="11" t="s">
        <v>30</v>
      </c>
      <c r="E11" s="4" t="s">
        <v>37</v>
      </c>
      <c r="F11" s="11" t="s">
        <v>38</v>
      </c>
      <c r="G11" s="5" t="s">
        <v>37</v>
      </c>
      <c r="H11" s="5" t="s">
        <v>38</v>
      </c>
      <c r="I11" s="4" t="s">
        <v>30</v>
      </c>
      <c r="J11" s="11" t="s">
        <v>59</v>
      </c>
      <c r="K11" s="4" t="s">
        <v>37</v>
      </c>
      <c r="L11" s="11" t="s">
        <v>74</v>
      </c>
      <c r="M11" s="5" t="s">
        <v>31</v>
      </c>
      <c r="N11" s="5" t="s">
        <v>59</v>
      </c>
      <c r="O11" s="4" t="s">
        <v>33</v>
      </c>
      <c r="P11" s="11" t="s">
        <v>61</v>
      </c>
      <c r="Q11" s="12" t="s">
        <v>34</v>
      </c>
      <c r="R11" s="11" t="s">
        <v>65</v>
      </c>
      <c r="S11" s="5" t="s">
        <v>43</v>
      </c>
      <c r="T11" s="5" t="s">
        <v>72</v>
      </c>
      <c r="U11" s="4" t="s">
        <v>40</v>
      </c>
      <c r="V11" s="11" t="s">
        <v>73</v>
      </c>
      <c r="W11" s="4" t="s">
        <v>37</v>
      </c>
      <c r="X11" s="11" t="s">
        <v>81</v>
      </c>
      <c r="Y11" s="4" t="s">
        <v>41</v>
      </c>
      <c r="Z11" s="11" t="s">
        <v>63</v>
      </c>
      <c r="AA11" s="5" t="s">
        <v>35</v>
      </c>
      <c r="AB11" s="5" t="s">
        <v>69</v>
      </c>
      <c r="AC11" s="4" t="s">
        <v>36</v>
      </c>
      <c r="AD11" s="11" t="s">
        <v>78</v>
      </c>
      <c r="AE11" s="3"/>
    </row>
    <row r="12" spans="1:32" ht="17.100000000000001" customHeight="1">
      <c r="A12" s="314"/>
      <c r="B12" s="21">
        <v>2</v>
      </c>
      <c r="C12" s="6" t="s">
        <v>37</v>
      </c>
      <c r="D12" s="7" t="s">
        <v>30</v>
      </c>
      <c r="E12" s="6" t="s">
        <v>37</v>
      </c>
      <c r="F12" s="7" t="s">
        <v>38</v>
      </c>
      <c r="G12" s="8" t="s">
        <v>37</v>
      </c>
      <c r="H12" s="8" t="s">
        <v>38</v>
      </c>
      <c r="I12" s="6" t="s">
        <v>30</v>
      </c>
      <c r="J12" s="7" t="s">
        <v>59</v>
      </c>
      <c r="K12" s="6" t="s">
        <v>35</v>
      </c>
      <c r="L12" s="7" t="s">
        <v>64</v>
      </c>
      <c r="M12" s="8" t="s">
        <v>40</v>
      </c>
      <c r="N12" s="8" t="s">
        <v>73</v>
      </c>
      <c r="O12" s="6" t="s">
        <v>42</v>
      </c>
      <c r="P12" s="7" t="s">
        <v>60</v>
      </c>
      <c r="Q12" s="6" t="s">
        <v>41</v>
      </c>
      <c r="R12" s="7" t="s">
        <v>63</v>
      </c>
      <c r="S12" s="8" t="s">
        <v>34</v>
      </c>
      <c r="T12" s="8" t="s">
        <v>65</v>
      </c>
      <c r="U12" s="6" t="s">
        <v>38</v>
      </c>
      <c r="V12" s="7" t="s">
        <v>71</v>
      </c>
      <c r="W12" s="6" t="s">
        <v>33</v>
      </c>
      <c r="X12" s="7" t="s">
        <v>61</v>
      </c>
      <c r="Y12" s="6" t="s">
        <v>38</v>
      </c>
      <c r="Z12" s="7" t="s">
        <v>79</v>
      </c>
      <c r="AA12" s="8" t="s">
        <v>30</v>
      </c>
      <c r="AB12" s="8" t="s">
        <v>69</v>
      </c>
      <c r="AC12" s="6" t="s">
        <v>43</v>
      </c>
      <c r="AD12" s="7" t="s">
        <v>72</v>
      </c>
      <c r="AE12" s="3"/>
      <c r="AF12" t="s">
        <v>82</v>
      </c>
    </row>
    <row r="13" spans="1:32" ht="17.100000000000001" customHeight="1">
      <c r="A13" s="314"/>
      <c r="B13" s="21">
        <v>3</v>
      </c>
      <c r="C13" s="6" t="s">
        <v>30</v>
      </c>
      <c r="D13" s="7" t="s">
        <v>37</v>
      </c>
      <c r="E13" s="6" t="s">
        <v>30</v>
      </c>
      <c r="F13" s="7" t="s">
        <v>37</v>
      </c>
      <c r="G13" s="13" t="s">
        <v>30</v>
      </c>
      <c r="H13" s="13" t="s">
        <v>37</v>
      </c>
      <c r="I13" s="10" t="s">
        <v>42</v>
      </c>
      <c r="J13" s="7" t="s">
        <v>60</v>
      </c>
      <c r="K13" s="6" t="s">
        <v>31</v>
      </c>
      <c r="L13" s="7" t="s">
        <v>59</v>
      </c>
      <c r="M13" s="8" t="s">
        <v>38</v>
      </c>
      <c r="N13" s="8" t="s">
        <v>70</v>
      </c>
      <c r="O13" s="6" t="s">
        <v>34</v>
      </c>
      <c r="P13" s="7" t="s">
        <v>65</v>
      </c>
      <c r="Q13" s="6" t="s">
        <v>38</v>
      </c>
      <c r="R13" s="7" t="s">
        <v>79</v>
      </c>
      <c r="S13" s="8" t="s">
        <v>33</v>
      </c>
      <c r="T13" s="8" t="s">
        <v>61</v>
      </c>
      <c r="U13" s="10" t="s">
        <v>36</v>
      </c>
      <c r="V13" s="7" t="s">
        <v>78</v>
      </c>
      <c r="W13" s="6" t="s">
        <v>41</v>
      </c>
      <c r="X13" s="7" t="s">
        <v>63</v>
      </c>
      <c r="Y13" s="6" t="s">
        <v>30</v>
      </c>
      <c r="Z13" s="7" t="s">
        <v>64</v>
      </c>
      <c r="AA13" s="8" t="s">
        <v>38</v>
      </c>
      <c r="AB13" s="8" t="s">
        <v>71</v>
      </c>
      <c r="AC13" s="6" t="s">
        <v>40</v>
      </c>
      <c r="AD13" s="7" t="s">
        <v>73</v>
      </c>
      <c r="AE13" s="3"/>
    </row>
    <row r="14" spans="1:32" ht="17.100000000000001" customHeight="1">
      <c r="A14" s="314"/>
      <c r="B14" s="21">
        <v>4</v>
      </c>
      <c r="C14" s="6" t="s">
        <v>30</v>
      </c>
      <c r="D14" s="7" t="s">
        <v>37</v>
      </c>
      <c r="E14" s="6" t="s">
        <v>30</v>
      </c>
      <c r="F14" s="7" t="s">
        <v>37</v>
      </c>
      <c r="G14" s="13" t="s">
        <v>30</v>
      </c>
      <c r="H14" s="13" t="s">
        <v>37</v>
      </c>
      <c r="I14" s="10" t="s">
        <v>32</v>
      </c>
      <c r="J14" s="7" t="s">
        <v>58</v>
      </c>
      <c r="K14" s="6" t="s">
        <v>38</v>
      </c>
      <c r="L14" s="7" t="s">
        <v>71</v>
      </c>
      <c r="M14" s="8" t="s">
        <v>43</v>
      </c>
      <c r="N14" s="8" t="s">
        <v>72</v>
      </c>
      <c r="O14" s="6"/>
      <c r="P14" s="7"/>
      <c r="Q14" s="6"/>
      <c r="R14" s="7"/>
      <c r="S14" s="6"/>
      <c r="T14" s="8"/>
      <c r="U14" s="6"/>
      <c r="V14" s="7"/>
      <c r="W14" s="6"/>
      <c r="X14" s="7"/>
      <c r="Y14" s="6"/>
      <c r="Z14" s="7"/>
      <c r="AA14" s="8"/>
      <c r="AB14" s="8"/>
      <c r="AC14" s="6"/>
      <c r="AD14" s="7"/>
      <c r="AE14" s="3"/>
    </row>
    <row r="15" spans="1:32" ht="17.100000000000001" customHeight="1">
      <c r="A15" s="314"/>
      <c r="B15" s="22">
        <v>5</v>
      </c>
      <c r="C15" s="24"/>
      <c r="D15" s="27"/>
      <c r="E15" s="24"/>
      <c r="F15" s="27"/>
      <c r="G15" s="26"/>
      <c r="H15" s="26"/>
      <c r="I15" s="28"/>
      <c r="J15" s="27"/>
      <c r="K15" s="24"/>
      <c r="L15" s="27"/>
      <c r="M15" s="25"/>
      <c r="N15" s="25"/>
      <c r="O15" s="24"/>
      <c r="P15" s="27"/>
      <c r="Q15" s="24"/>
      <c r="R15" s="27"/>
      <c r="S15" s="24"/>
      <c r="T15" s="25"/>
      <c r="U15" s="24"/>
      <c r="V15" s="27"/>
      <c r="W15" s="24"/>
      <c r="X15" s="27"/>
      <c r="Y15" s="24"/>
      <c r="Z15" s="27"/>
      <c r="AA15" s="25"/>
      <c r="AB15" s="25"/>
      <c r="AC15" s="24"/>
      <c r="AD15" s="27"/>
      <c r="AE15" s="3"/>
    </row>
    <row r="16" spans="1:32" ht="17.100000000000001" customHeight="1">
      <c r="A16" s="316">
        <v>4</v>
      </c>
      <c r="B16" s="20">
        <v>1</v>
      </c>
      <c r="C16" s="4" t="s">
        <v>30</v>
      </c>
      <c r="D16" s="11" t="s">
        <v>37</v>
      </c>
      <c r="E16" s="4" t="s">
        <v>37</v>
      </c>
      <c r="F16" s="11" t="s">
        <v>38</v>
      </c>
      <c r="G16" s="14" t="s">
        <v>38</v>
      </c>
      <c r="H16" s="14" t="s">
        <v>37</v>
      </c>
      <c r="I16" s="6" t="s">
        <v>30</v>
      </c>
      <c r="J16" s="11" t="s">
        <v>59</v>
      </c>
      <c r="K16" s="4" t="s">
        <v>30</v>
      </c>
      <c r="L16" s="11" t="s">
        <v>58</v>
      </c>
      <c r="M16" s="5" t="s">
        <v>35</v>
      </c>
      <c r="N16" s="5" t="s">
        <v>64</v>
      </c>
      <c r="O16" s="4" t="s">
        <v>41</v>
      </c>
      <c r="P16" s="11" t="s">
        <v>75</v>
      </c>
      <c r="Q16" s="4" t="s">
        <v>38</v>
      </c>
      <c r="R16" s="11" t="s">
        <v>79</v>
      </c>
      <c r="S16" s="5" t="s">
        <v>42</v>
      </c>
      <c r="T16" s="5" t="s">
        <v>60</v>
      </c>
      <c r="U16" s="4" t="s">
        <v>34</v>
      </c>
      <c r="V16" s="11" t="s">
        <v>65</v>
      </c>
      <c r="W16" s="4" t="s">
        <v>39</v>
      </c>
      <c r="X16" s="11" t="s">
        <v>66</v>
      </c>
      <c r="Y16" s="4" t="s">
        <v>43</v>
      </c>
      <c r="Z16" s="11" t="s">
        <v>72</v>
      </c>
      <c r="AA16" s="5" t="s">
        <v>30</v>
      </c>
      <c r="AB16" s="5" t="s">
        <v>69</v>
      </c>
      <c r="AC16" s="4" t="s">
        <v>41</v>
      </c>
      <c r="AD16" s="11" t="s">
        <v>63</v>
      </c>
      <c r="AE16" s="3"/>
    </row>
    <row r="17" spans="1:32" ht="17.100000000000001" customHeight="1">
      <c r="A17" s="316"/>
      <c r="B17" s="21">
        <v>2</v>
      </c>
      <c r="C17" s="6" t="s">
        <v>30</v>
      </c>
      <c r="D17" s="7" t="s">
        <v>37</v>
      </c>
      <c r="E17" s="6" t="s">
        <v>37</v>
      </c>
      <c r="F17" s="7" t="s">
        <v>38</v>
      </c>
      <c r="G17" s="13" t="s">
        <v>38</v>
      </c>
      <c r="H17" s="13" t="s">
        <v>37</v>
      </c>
      <c r="I17" s="6" t="s">
        <v>30</v>
      </c>
      <c r="J17" s="7" t="s">
        <v>59</v>
      </c>
      <c r="K17" s="6" t="s">
        <v>32</v>
      </c>
      <c r="L17" s="7" t="s">
        <v>58</v>
      </c>
      <c r="M17" s="8" t="s">
        <v>41</v>
      </c>
      <c r="N17" s="8" t="s">
        <v>75</v>
      </c>
      <c r="O17" s="6" t="s">
        <v>35</v>
      </c>
      <c r="P17" s="7" t="s">
        <v>72</v>
      </c>
      <c r="Q17" s="6" t="s">
        <v>39</v>
      </c>
      <c r="R17" s="7" t="s">
        <v>66</v>
      </c>
      <c r="S17" s="8" t="s">
        <v>41</v>
      </c>
      <c r="T17" s="8" t="s">
        <v>63</v>
      </c>
      <c r="U17" s="6" t="s">
        <v>38</v>
      </c>
      <c r="V17" s="74" t="s">
        <v>71</v>
      </c>
      <c r="W17" s="6" t="s">
        <v>34</v>
      </c>
      <c r="X17" s="7" t="s">
        <v>65</v>
      </c>
      <c r="Y17" s="6" t="s">
        <v>30</v>
      </c>
      <c r="Z17" s="7" t="s">
        <v>64</v>
      </c>
      <c r="AA17" s="8" t="s">
        <v>30</v>
      </c>
      <c r="AB17" s="8" t="s">
        <v>69</v>
      </c>
      <c r="AC17" s="6" t="s">
        <v>42</v>
      </c>
      <c r="AD17" s="7" t="s">
        <v>60</v>
      </c>
      <c r="AE17" s="3"/>
    </row>
    <row r="18" spans="1:32" ht="17.100000000000001" customHeight="1">
      <c r="A18" s="316"/>
      <c r="B18" s="21">
        <v>3</v>
      </c>
      <c r="C18" s="6" t="s">
        <v>37</v>
      </c>
      <c r="D18" s="7" t="s">
        <v>30</v>
      </c>
      <c r="E18" s="6" t="s">
        <v>38</v>
      </c>
      <c r="F18" s="7" t="s">
        <v>30</v>
      </c>
      <c r="G18" s="8" t="s">
        <v>37</v>
      </c>
      <c r="H18" s="8" t="s">
        <v>30</v>
      </c>
      <c r="I18" s="6" t="s">
        <v>37</v>
      </c>
      <c r="J18" s="7" t="s">
        <v>67</v>
      </c>
      <c r="K18" s="6" t="s">
        <v>41</v>
      </c>
      <c r="L18" s="7" t="s">
        <v>63</v>
      </c>
      <c r="M18" s="8" t="s">
        <v>30</v>
      </c>
      <c r="N18" s="8" t="s">
        <v>58</v>
      </c>
      <c r="O18" s="6" t="s">
        <v>34</v>
      </c>
      <c r="P18" s="7" t="s">
        <v>65</v>
      </c>
      <c r="Q18" s="6" t="s">
        <v>35</v>
      </c>
      <c r="R18" s="7" t="s">
        <v>64</v>
      </c>
      <c r="S18" s="8" t="s">
        <v>38</v>
      </c>
      <c r="T18" s="8" t="s">
        <v>70</v>
      </c>
      <c r="U18" s="6" t="s">
        <v>43</v>
      </c>
      <c r="V18" s="7" t="s">
        <v>72</v>
      </c>
      <c r="W18" s="6" t="s">
        <v>38</v>
      </c>
      <c r="X18" s="7" t="s">
        <v>79</v>
      </c>
      <c r="Y18" s="6" t="s">
        <v>42</v>
      </c>
      <c r="Z18" s="7" t="s">
        <v>60</v>
      </c>
      <c r="AA18" s="8" t="s">
        <v>41</v>
      </c>
      <c r="AB18" s="8" t="s">
        <v>63</v>
      </c>
      <c r="AC18" s="6" t="s">
        <v>31</v>
      </c>
      <c r="AD18" s="7" t="s">
        <v>59</v>
      </c>
      <c r="AE18" s="3"/>
    </row>
    <row r="19" spans="1:32" ht="17.100000000000001" customHeight="1">
      <c r="A19" s="316"/>
      <c r="B19" s="21">
        <v>4</v>
      </c>
      <c r="C19" s="6" t="s">
        <v>37</v>
      </c>
      <c r="D19" s="7" t="s">
        <v>30</v>
      </c>
      <c r="E19" s="6" t="s">
        <v>38</v>
      </c>
      <c r="F19" s="7" t="s">
        <v>30</v>
      </c>
      <c r="G19" s="8" t="s">
        <v>37</v>
      </c>
      <c r="H19" s="8" t="s">
        <v>30</v>
      </c>
      <c r="I19" s="6" t="s">
        <v>37</v>
      </c>
      <c r="J19" s="7" t="s">
        <v>67</v>
      </c>
      <c r="K19" s="6" t="s">
        <v>38</v>
      </c>
      <c r="L19" s="7" t="s">
        <v>71</v>
      </c>
      <c r="M19" s="8" t="s">
        <v>32</v>
      </c>
      <c r="N19" s="8" t="s">
        <v>58</v>
      </c>
      <c r="O19" s="6"/>
      <c r="P19" s="7"/>
      <c r="Q19" s="6"/>
      <c r="R19" s="7"/>
      <c r="S19" s="6"/>
      <c r="T19" s="8"/>
      <c r="U19" s="6"/>
      <c r="V19" s="7"/>
      <c r="W19" s="6"/>
      <c r="X19" s="7"/>
      <c r="Y19" s="6"/>
      <c r="Z19" s="7"/>
      <c r="AA19" s="8"/>
      <c r="AB19" s="8"/>
      <c r="AC19" s="6"/>
      <c r="AD19" s="7"/>
      <c r="AE19" s="3"/>
    </row>
    <row r="20" spans="1:32" ht="17.100000000000001" customHeight="1">
      <c r="A20" s="316"/>
      <c r="B20" s="21">
        <v>5</v>
      </c>
      <c r="C20" s="6"/>
      <c r="D20" s="7"/>
      <c r="E20" s="6"/>
      <c r="F20" s="7"/>
      <c r="G20" s="8"/>
      <c r="H20" s="8"/>
      <c r="I20" s="6"/>
      <c r="J20" s="7"/>
      <c r="K20" s="6"/>
      <c r="L20" s="7"/>
      <c r="M20" s="8"/>
      <c r="N20" s="8"/>
      <c r="O20" s="6"/>
      <c r="P20" s="7"/>
      <c r="Q20" s="6"/>
      <c r="R20" s="7"/>
      <c r="S20" s="6"/>
      <c r="T20" s="8"/>
      <c r="U20" s="6"/>
      <c r="V20" s="7"/>
      <c r="W20" s="6"/>
      <c r="X20" s="7"/>
      <c r="Y20" s="6"/>
      <c r="Z20" s="7"/>
      <c r="AA20" s="8"/>
      <c r="AB20" s="8"/>
      <c r="AC20" s="6"/>
      <c r="AD20" s="7"/>
      <c r="AE20" s="3"/>
    </row>
    <row r="21" spans="1:32" ht="17.100000000000001" customHeight="1">
      <c r="A21" s="316">
        <v>5</v>
      </c>
      <c r="B21" s="20">
        <v>1</v>
      </c>
      <c r="C21" s="4" t="s">
        <v>38</v>
      </c>
      <c r="D21" s="11" t="s">
        <v>30</v>
      </c>
      <c r="E21" s="4" t="s">
        <v>37</v>
      </c>
      <c r="F21" s="11" t="s">
        <v>30</v>
      </c>
      <c r="G21" s="5" t="s">
        <v>30</v>
      </c>
      <c r="H21" s="5" t="s">
        <v>37</v>
      </c>
      <c r="I21" s="4" t="s">
        <v>41</v>
      </c>
      <c r="J21" s="11" t="s">
        <v>75</v>
      </c>
      <c r="K21" s="4" t="s">
        <v>42</v>
      </c>
      <c r="L21" s="11" t="s">
        <v>60</v>
      </c>
      <c r="M21" s="5" t="s">
        <v>39</v>
      </c>
      <c r="N21" s="5" t="s">
        <v>66</v>
      </c>
      <c r="O21" s="4" t="s">
        <v>36</v>
      </c>
      <c r="P21" s="11" t="s">
        <v>78</v>
      </c>
      <c r="Q21" s="4" t="s">
        <v>37</v>
      </c>
      <c r="R21" s="11" t="s">
        <v>57</v>
      </c>
      <c r="S21" s="5" t="s">
        <v>38</v>
      </c>
      <c r="T21" s="5" t="s">
        <v>70</v>
      </c>
      <c r="U21" s="4" t="s">
        <v>30</v>
      </c>
      <c r="V21" s="11" t="s">
        <v>80</v>
      </c>
      <c r="W21" s="4" t="s">
        <v>41</v>
      </c>
      <c r="X21" s="11" t="s">
        <v>63</v>
      </c>
      <c r="Y21" s="4" t="s">
        <v>37</v>
      </c>
      <c r="Z21" s="11" t="s">
        <v>73</v>
      </c>
      <c r="AA21" s="5" t="s">
        <v>38</v>
      </c>
      <c r="AB21" s="5" t="s">
        <v>71</v>
      </c>
      <c r="AC21" s="4" t="s">
        <v>34</v>
      </c>
      <c r="AD21" s="11" t="s">
        <v>65</v>
      </c>
      <c r="AE21" s="3"/>
    </row>
    <row r="22" spans="1:32" ht="17.100000000000001" customHeight="1">
      <c r="A22" s="316"/>
      <c r="B22" s="21">
        <v>2</v>
      </c>
      <c r="C22" s="6" t="s">
        <v>38</v>
      </c>
      <c r="D22" s="7" t="s">
        <v>30</v>
      </c>
      <c r="E22" s="6" t="s">
        <v>37</v>
      </c>
      <c r="F22" s="7" t="s">
        <v>30</v>
      </c>
      <c r="G22" s="8" t="s">
        <v>30</v>
      </c>
      <c r="H22" s="8" t="s">
        <v>37</v>
      </c>
      <c r="I22" s="6" t="s">
        <v>32</v>
      </c>
      <c r="J22" s="7" t="s">
        <v>58</v>
      </c>
      <c r="K22" s="6" t="s">
        <v>39</v>
      </c>
      <c r="L22" s="7" t="s">
        <v>66</v>
      </c>
      <c r="M22" s="8" t="s">
        <v>41</v>
      </c>
      <c r="N22" s="8" t="s">
        <v>75</v>
      </c>
      <c r="O22" s="6" t="s">
        <v>31</v>
      </c>
      <c r="P22" s="7" t="s">
        <v>59</v>
      </c>
      <c r="Q22" s="6" t="s">
        <v>37</v>
      </c>
      <c r="R22" s="7" t="s">
        <v>57</v>
      </c>
      <c r="S22" s="8" t="s">
        <v>35</v>
      </c>
      <c r="T22" s="8" t="s">
        <v>72</v>
      </c>
      <c r="U22" s="6" t="s">
        <v>36</v>
      </c>
      <c r="V22" s="7" t="s">
        <v>78</v>
      </c>
      <c r="W22" s="6" t="s">
        <v>42</v>
      </c>
      <c r="X22" s="7" t="s">
        <v>60</v>
      </c>
      <c r="Y22" s="6" t="s">
        <v>37</v>
      </c>
      <c r="Z22" s="7" t="s">
        <v>73</v>
      </c>
      <c r="AA22" s="8" t="s">
        <v>41</v>
      </c>
      <c r="AB22" s="8" t="s">
        <v>63</v>
      </c>
      <c r="AC22" s="6" t="s">
        <v>38</v>
      </c>
      <c r="AD22" s="7" t="s">
        <v>70</v>
      </c>
      <c r="AE22" s="3"/>
    </row>
    <row r="23" spans="1:32" ht="17.100000000000001" customHeight="1">
      <c r="A23" s="316"/>
      <c r="B23" s="21">
        <v>3</v>
      </c>
      <c r="C23" s="6" t="s">
        <v>37</v>
      </c>
      <c r="D23" s="7" t="s">
        <v>38</v>
      </c>
      <c r="E23" s="6" t="s">
        <v>30</v>
      </c>
      <c r="F23" s="7" t="s">
        <v>37</v>
      </c>
      <c r="G23" s="8" t="s">
        <v>37</v>
      </c>
      <c r="H23" s="8" t="s">
        <v>30</v>
      </c>
      <c r="I23" s="6" t="s">
        <v>38</v>
      </c>
      <c r="J23" s="7" t="s">
        <v>71</v>
      </c>
      <c r="K23" s="6" t="s">
        <v>30</v>
      </c>
      <c r="L23" s="7" t="s">
        <v>58</v>
      </c>
      <c r="M23" s="8" t="s">
        <v>38</v>
      </c>
      <c r="N23" s="8" t="s">
        <v>70</v>
      </c>
      <c r="O23" s="6" t="s">
        <v>43</v>
      </c>
      <c r="P23" s="7" t="s">
        <v>72</v>
      </c>
      <c r="Q23" s="6" t="s">
        <v>42</v>
      </c>
      <c r="R23" s="7" t="s">
        <v>60</v>
      </c>
      <c r="S23" s="8" t="s">
        <v>30</v>
      </c>
      <c r="T23" s="8" t="s">
        <v>56</v>
      </c>
      <c r="U23" s="6" t="s">
        <v>34</v>
      </c>
      <c r="V23" s="7" t="s">
        <v>65</v>
      </c>
      <c r="W23" s="6" t="s">
        <v>30</v>
      </c>
      <c r="X23" s="7" t="s">
        <v>77</v>
      </c>
      <c r="Y23" s="6" t="s">
        <v>30</v>
      </c>
      <c r="Z23" s="7" t="s">
        <v>64</v>
      </c>
      <c r="AA23" s="8" t="s">
        <v>40</v>
      </c>
      <c r="AB23" s="8" t="s">
        <v>73</v>
      </c>
      <c r="AC23" s="6" t="s">
        <v>36</v>
      </c>
      <c r="AD23" s="7" t="s">
        <v>78</v>
      </c>
      <c r="AE23" s="3"/>
    </row>
    <row r="24" spans="1:32" ht="17.100000000000001" customHeight="1">
      <c r="A24" s="316"/>
      <c r="B24" s="21">
        <v>4</v>
      </c>
      <c r="C24" s="6" t="s">
        <v>37</v>
      </c>
      <c r="D24" s="7" t="s">
        <v>38</v>
      </c>
      <c r="E24" s="6" t="s">
        <v>30</v>
      </c>
      <c r="F24" s="7" t="s">
        <v>37</v>
      </c>
      <c r="G24" s="8" t="s">
        <v>37</v>
      </c>
      <c r="H24" s="8" t="s">
        <v>30</v>
      </c>
      <c r="I24" s="6" t="s">
        <v>35</v>
      </c>
      <c r="J24" s="7" t="s">
        <v>64</v>
      </c>
      <c r="K24" s="6" t="s">
        <v>38</v>
      </c>
      <c r="L24" s="7" t="s">
        <v>71</v>
      </c>
      <c r="M24" s="8" t="s">
        <v>38</v>
      </c>
      <c r="N24" s="8" t="s">
        <v>70</v>
      </c>
      <c r="O24" s="6"/>
      <c r="P24" s="7"/>
      <c r="Q24" s="6" t="s">
        <v>38</v>
      </c>
      <c r="R24" s="7" t="s">
        <v>79</v>
      </c>
      <c r="S24" s="6" t="s">
        <v>30</v>
      </c>
      <c r="T24" s="8" t="s">
        <v>56</v>
      </c>
      <c r="U24" s="6"/>
      <c r="V24" s="7"/>
      <c r="W24" s="6" t="s">
        <v>40</v>
      </c>
      <c r="X24" s="7" t="s">
        <v>73</v>
      </c>
      <c r="Y24" s="6" t="s">
        <v>36</v>
      </c>
      <c r="Z24" s="7" t="s">
        <v>78</v>
      </c>
      <c r="AA24" s="6" t="s">
        <v>31</v>
      </c>
      <c r="AB24" s="7" t="s">
        <v>59</v>
      </c>
      <c r="AC24" s="8" t="s">
        <v>30</v>
      </c>
      <c r="AD24" s="7" t="s">
        <v>77</v>
      </c>
      <c r="AE24" s="3"/>
    </row>
    <row r="25" spans="1:32" ht="17.100000000000001" customHeight="1">
      <c r="A25" s="316"/>
      <c r="B25" s="21">
        <v>5</v>
      </c>
      <c r="C25" s="6"/>
      <c r="D25" s="7"/>
      <c r="E25" s="6"/>
      <c r="F25" s="7"/>
      <c r="G25" s="8"/>
      <c r="H25" s="8"/>
      <c r="I25" s="6" t="s">
        <v>88</v>
      </c>
      <c r="J25" s="7" t="s">
        <v>59</v>
      </c>
      <c r="K25" s="6" t="s">
        <v>87</v>
      </c>
      <c r="L25" s="7" t="s">
        <v>74</v>
      </c>
      <c r="M25" s="33" t="s">
        <v>88</v>
      </c>
      <c r="N25" s="8" t="s">
        <v>58</v>
      </c>
      <c r="O25" s="6"/>
      <c r="P25" s="7"/>
      <c r="Q25" s="6"/>
      <c r="R25" s="7"/>
      <c r="S25" s="6"/>
      <c r="T25" s="8"/>
      <c r="U25" s="56"/>
      <c r="V25" s="57"/>
      <c r="W25" s="6"/>
      <c r="X25" s="7"/>
      <c r="Y25" s="6"/>
      <c r="Z25" s="7"/>
      <c r="AA25" s="8"/>
      <c r="AB25" s="8"/>
      <c r="AC25" s="24"/>
      <c r="AD25" s="27"/>
      <c r="AE25" s="3"/>
    </row>
    <row r="26" spans="1:32" ht="17.100000000000001" customHeight="1">
      <c r="A26" s="313">
        <v>6</v>
      </c>
      <c r="B26" s="20">
        <v>1</v>
      </c>
      <c r="C26" s="4" t="s">
        <v>30</v>
      </c>
      <c r="D26" s="11" t="s">
        <v>37</v>
      </c>
      <c r="E26" s="4" t="s">
        <v>30</v>
      </c>
      <c r="F26" s="11" t="s">
        <v>37</v>
      </c>
      <c r="G26" s="5" t="s">
        <v>37</v>
      </c>
      <c r="H26" s="5" t="s">
        <v>30</v>
      </c>
      <c r="I26" s="4" t="s">
        <v>38</v>
      </c>
      <c r="J26" s="11" t="s">
        <v>71</v>
      </c>
      <c r="K26" s="4" t="s">
        <v>40</v>
      </c>
      <c r="L26" s="11" t="s">
        <v>73</v>
      </c>
      <c r="M26" s="34" t="s">
        <v>34</v>
      </c>
      <c r="N26" s="5" t="s">
        <v>68</v>
      </c>
      <c r="O26" s="4" t="s">
        <v>38</v>
      </c>
      <c r="P26" s="11" t="s">
        <v>62</v>
      </c>
      <c r="Q26" s="4" t="s">
        <v>41</v>
      </c>
      <c r="R26" s="11" t="s">
        <v>63</v>
      </c>
      <c r="S26" s="5" t="s">
        <v>38</v>
      </c>
      <c r="T26" s="5" t="s">
        <v>70</v>
      </c>
      <c r="U26" s="4" t="s">
        <v>30</v>
      </c>
      <c r="V26" s="11" t="s">
        <v>80</v>
      </c>
      <c r="W26" s="4" t="s">
        <v>37</v>
      </c>
      <c r="X26" s="11" t="s">
        <v>81</v>
      </c>
      <c r="Y26" s="4" t="s">
        <v>38</v>
      </c>
      <c r="Z26" s="11" t="s">
        <v>79</v>
      </c>
      <c r="AA26" s="5" t="s">
        <v>36</v>
      </c>
      <c r="AB26" s="5" t="s">
        <v>78</v>
      </c>
      <c r="AC26" s="4" t="s">
        <v>39</v>
      </c>
      <c r="AD26" s="11" t="s">
        <v>66</v>
      </c>
      <c r="AE26" s="3"/>
    </row>
    <row r="27" spans="1:32" ht="17.100000000000001" customHeight="1">
      <c r="A27" s="314"/>
      <c r="B27" s="21">
        <v>2</v>
      </c>
      <c r="C27" s="6" t="s">
        <v>30</v>
      </c>
      <c r="D27" s="7" t="s">
        <v>37</v>
      </c>
      <c r="E27" s="6" t="s">
        <v>30</v>
      </c>
      <c r="F27" s="7" t="s">
        <v>37</v>
      </c>
      <c r="G27" s="8" t="s">
        <v>37</v>
      </c>
      <c r="H27" s="8" t="s">
        <v>30</v>
      </c>
      <c r="I27" s="6" t="s">
        <v>41</v>
      </c>
      <c r="J27" s="7" t="s">
        <v>75</v>
      </c>
      <c r="K27" s="6" t="s">
        <v>43</v>
      </c>
      <c r="L27" s="7" t="s">
        <v>72</v>
      </c>
      <c r="M27" s="15" t="s">
        <v>33</v>
      </c>
      <c r="N27" s="8" t="s">
        <v>61</v>
      </c>
      <c r="O27" s="6" t="s">
        <v>38</v>
      </c>
      <c r="P27" s="7" t="s">
        <v>62</v>
      </c>
      <c r="Q27" s="6" t="s">
        <v>38</v>
      </c>
      <c r="R27" s="7" t="s">
        <v>79</v>
      </c>
      <c r="S27" s="8" t="s">
        <v>39</v>
      </c>
      <c r="T27" s="8" t="s">
        <v>66</v>
      </c>
      <c r="U27" s="6" t="s">
        <v>38</v>
      </c>
      <c r="V27" s="7" t="s">
        <v>71</v>
      </c>
      <c r="W27" s="6" t="s">
        <v>37</v>
      </c>
      <c r="X27" s="7" t="s">
        <v>81</v>
      </c>
      <c r="Y27" s="6" t="s">
        <v>37</v>
      </c>
      <c r="Z27" s="7" t="s">
        <v>73</v>
      </c>
      <c r="AA27" s="8" t="s">
        <v>36</v>
      </c>
      <c r="AB27" s="8" t="s">
        <v>78</v>
      </c>
      <c r="AC27" s="6" t="s">
        <v>38</v>
      </c>
      <c r="AD27" s="7" t="s">
        <v>70</v>
      </c>
      <c r="AE27" s="3"/>
    </row>
    <row r="28" spans="1:32" ht="17.100000000000001" customHeight="1">
      <c r="A28" s="314"/>
      <c r="B28" s="21">
        <v>3</v>
      </c>
      <c r="C28" s="6" t="s">
        <v>37</v>
      </c>
      <c r="D28" s="7" t="s">
        <v>38</v>
      </c>
      <c r="E28" s="6" t="s">
        <v>37</v>
      </c>
      <c r="F28" s="7" t="s">
        <v>30</v>
      </c>
      <c r="G28" s="8" t="s">
        <v>30</v>
      </c>
      <c r="H28" s="8" t="s">
        <v>37</v>
      </c>
      <c r="I28" s="6" t="s">
        <v>43</v>
      </c>
      <c r="J28" s="7" t="s">
        <v>72</v>
      </c>
      <c r="K28" s="6" t="s">
        <v>41</v>
      </c>
      <c r="L28" s="7" t="s">
        <v>75</v>
      </c>
      <c r="M28" s="15" t="s">
        <v>30</v>
      </c>
      <c r="N28" s="8" t="s">
        <v>58</v>
      </c>
      <c r="O28" s="6" t="s">
        <v>37</v>
      </c>
      <c r="P28" s="7" t="s">
        <v>73</v>
      </c>
      <c r="Q28" s="6" t="s">
        <v>30</v>
      </c>
      <c r="R28" s="7" t="s">
        <v>64</v>
      </c>
      <c r="S28" s="8" t="s">
        <v>36</v>
      </c>
      <c r="T28" s="8" t="s">
        <v>78</v>
      </c>
      <c r="U28" s="6" t="s">
        <v>39</v>
      </c>
      <c r="V28" s="7" t="s">
        <v>66</v>
      </c>
      <c r="W28" s="6" t="s">
        <v>38</v>
      </c>
      <c r="X28" s="7" t="s">
        <v>79</v>
      </c>
      <c r="Y28" s="6" t="s">
        <v>35</v>
      </c>
      <c r="Z28" s="7" t="s">
        <v>56</v>
      </c>
      <c r="AA28" s="8" t="s">
        <v>38</v>
      </c>
      <c r="AB28" s="8" t="s">
        <v>71</v>
      </c>
      <c r="AC28" s="6" t="s">
        <v>41</v>
      </c>
      <c r="AD28" s="7" t="s">
        <v>63</v>
      </c>
      <c r="AE28" s="3"/>
    </row>
    <row r="29" spans="1:32" ht="17.100000000000001" customHeight="1">
      <c r="A29" s="314"/>
      <c r="B29" s="21">
        <v>4</v>
      </c>
      <c r="C29" s="6" t="s">
        <v>37</v>
      </c>
      <c r="D29" s="7" t="s">
        <v>38</v>
      </c>
      <c r="E29" s="6" t="s">
        <v>37</v>
      </c>
      <c r="F29" s="7" t="s">
        <v>30</v>
      </c>
      <c r="G29" s="8" t="s">
        <v>30</v>
      </c>
      <c r="H29" s="8" t="s">
        <v>37</v>
      </c>
      <c r="I29" s="6" t="s">
        <v>38</v>
      </c>
      <c r="J29" s="7" t="s">
        <v>71</v>
      </c>
      <c r="K29" s="6" t="s">
        <v>30</v>
      </c>
      <c r="L29" s="7" t="s">
        <v>58</v>
      </c>
      <c r="M29" s="15" t="s">
        <v>37</v>
      </c>
      <c r="N29" s="8" t="s">
        <v>76</v>
      </c>
      <c r="O29" s="6" t="s">
        <v>41</v>
      </c>
      <c r="P29" s="7" t="s">
        <v>75</v>
      </c>
      <c r="Q29" s="6" t="s">
        <v>30</v>
      </c>
      <c r="R29" s="7" t="s">
        <v>64</v>
      </c>
      <c r="S29" s="6" t="s">
        <v>36</v>
      </c>
      <c r="T29" s="8" t="s">
        <v>78</v>
      </c>
      <c r="U29" s="6" t="s">
        <v>41</v>
      </c>
      <c r="V29" s="7" t="s">
        <v>63</v>
      </c>
      <c r="W29" s="6" t="s">
        <v>35</v>
      </c>
      <c r="X29" s="7" t="s">
        <v>56</v>
      </c>
      <c r="Y29" s="6" t="s">
        <v>40</v>
      </c>
      <c r="Z29" s="7" t="s">
        <v>73</v>
      </c>
      <c r="AA29" s="8" t="s">
        <v>37</v>
      </c>
      <c r="AB29" s="8" t="s">
        <v>74</v>
      </c>
      <c r="AC29" s="6" t="s">
        <v>33</v>
      </c>
      <c r="AD29" s="7" t="s">
        <v>61</v>
      </c>
      <c r="AE29" s="2"/>
    </row>
    <row r="30" spans="1:32" ht="17.100000000000001" customHeight="1">
      <c r="A30" s="314"/>
      <c r="B30" s="21">
        <v>5</v>
      </c>
      <c r="C30" s="6"/>
      <c r="D30" s="7"/>
      <c r="E30" s="6"/>
      <c r="F30" s="7"/>
      <c r="G30" s="8"/>
      <c r="H30" s="8"/>
      <c r="I30" s="6"/>
      <c r="J30" s="7"/>
      <c r="K30" s="6"/>
      <c r="L30" s="7"/>
      <c r="M30" s="31"/>
      <c r="N30" s="8"/>
      <c r="O30" s="6"/>
      <c r="P30" s="7"/>
      <c r="Q30" s="6"/>
      <c r="R30" s="7"/>
      <c r="S30" s="6"/>
      <c r="T30" s="8"/>
      <c r="U30" s="24"/>
      <c r="V30" s="27"/>
      <c r="W30" s="6"/>
      <c r="X30" s="7"/>
      <c r="Y30" s="6"/>
      <c r="Z30" s="7"/>
      <c r="AA30" s="8"/>
      <c r="AB30" s="8"/>
      <c r="AC30" s="6"/>
      <c r="AD30" s="7"/>
      <c r="AE30" s="2"/>
      <c r="AF30" t="s">
        <v>47</v>
      </c>
    </row>
    <row r="31" spans="1:32" ht="17.100000000000001" customHeight="1">
      <c r="A31" s="75">
        <v>7</v>
      </c>
      <c r="B31" s="20">
        <v>1</v>
      </c>
      <c r="C31" s="4" t="s">
        <v>37</v>
      </c>
      <c r="D31" s="11" t="s">
        <v>30</v>
      </c>
      <c r="E31" s="4" t="s">
        <v>30</v>
      </c>
      <c r="F31" s="11" t="s">
        <v>37</v>
      </c>
      <c r="G31" s="5" t="s">
        <v>38</v>
      </c>
      <c r="H31" s="5" t="s">
        <v>30</v>
      </c>
      <c r="I31" s="4" t="s">
        <v>33</v>
      </c>
      <c r="J31" s="11" t="s">
        <v>61</v>
      </c>
      <c r="K31" s="4" t="s">
        <v>34</v>
      </c>
      <c r="L31" s="11" t="s">
        <v>68</v>
      </c>
      <c r="M31" s="5" t="s">
        <v>37</v>
      </c>
      <c r="N31" s="5" t="s">
        <v>76</v>
      </c>
      <c r="O31" s="4" t="s">
        <v>38</v>
      </c>
      <c r="P31" s="11" t="s">
        <v>62</v>
      </c>
      <c r="Q31" s="4" t="s">
        <v>34</v>
      </c>
      <c r="R31" s="11" t="s">
        <v>65</v>
      </c>
      <c r="S31" s="4" t="s">
        <v>37</v>
      </c>
      <c r="T31" s="11" t="s">
        <v>68</v>
      </c>
      <c r="U31" s="16" t="s">
        <v>35</v>
      </c>
      <c r="V31" s="17" t="s">
        <v>72</v>
      </c>
      <c r="W31" s="4" t="s">
        <v>31</v>
      </c>
      <c r="X31" s="5" t="s">
        <v>59</v>
      </c>
      <c r="Y31" s="4" t="s">
        <v>36</v>
      </c>
      <c r="Z31" s="5" t="s">
        <v>78</v>
      </c>
      <c r="AA31" s="4" t="s">
        <v>37</v>
      </c>
      <c r="AB31" s="5" t="s">
        <v>74</v>
      </c>
      <c r="AC31" s="4" t="s">
        <v>30</v>
      </c>
      <c r="AD31" s="11" t="s">
        <v>77</v>
      </c>
      <c r="AE31" s="2"/>
    </row>
    <row r="32" spans="1:32" ht="17.100000000000001" customHeight="1">
      <c r="A32" s="76"/>
      <c r="B32" s="21">
        <v>2</v>
      </c>
      <c r="C32" s="6" t="s">
        <v>37</v>
      </c>
      <c r="D32" s="7" t="s">
        <v>30</v>
      </c>
      <c r="E32" s="6" t="s">
        <v>30</v>
      </c>
      <c r="F32" s="7" t="s">
        <v>37</v>
      </c>
      <c r="G32" s="8" t="s">
        <v>38</v>
      </c>
      <c r="H32" s="8" t="s">
        <v>30</v>
      </c>
      <c r="I32" s="6" t="s">
        <v>39</v>
      </c>
      <c r="J32" s="7" t="s">
        <v>66</v>
      </c>
      <c r="K32" s="6" t="s">
        <v>33</v>
      </c>
      <c r="L32" s="7" t="s">
        <v>61</v>
      </c>
      <c r="M32" s="8" t="s">
        <v>37</v>
      </c>
      <c r="N32" s="8" t="s">
        <v>76</v>
      </c>
      <c r="O32" s="6" t="s">
        <v>38</v>
      </c>
      <c r="P32" s="7" t="s">
        <v>62</v>
      </c>
      <c r="Q32" s="6" t="s">
        <v>36</v>
      </c>
      <c r="R32" s="7" t="s">
        <v>78</v>
      </c>
      <c r="S32" s="6" t="s">
        <v>37</v>
      </c>
      <c r="T32" s="7" t="s">
        <v>68</v>
      </c>
      <c r="U32" s="15" t="s">
        <v>41</v>
      </c>
      <c r="V32" s="18" t="s">
        <v>63</v>
      </c>
      <c r="W32" s="6" t="s">
        <v>43</v>
      </c>
      <c r="X32" s="8" t="s">
        <v>72</v>
      </c>
      <c r="Y32" s="6" t="s">
        <v>34</v>
      </c>
      <c r="Z32" s="8" t="s">
        <v>65</v>
      </c>
      <c r="AA32" s="6" t="s">
        <v>37</v>
      </c>
      <c r="AB32" s="8" t="s">
        <v>74</v>
      </c>
      <c r="AC32" s="6" t="s">
        <v>30</v>
      </c>
      <c r="AD32" s="7" t="s">
        <v>77</v>
      </c>
      <c r="AE32" s="2"/>
    </row>
    <row r="33" spans="1:31" ht="17.100000000000001" customHeight="1">
      <c r="A33" s="314"/>
      <c r="B33" s="21">
        <v>3</v>
      </c>
      <c r="C33" s="6" t="s">
        <v>30</v>
      </c>
      <c r="D33" s="7" t="s">
        <v>37</v>
      </c>
      <c r="E33" s="6" t="s">
        <v>37</v>
      </c>
      <c r="F33" s="7" t="s">
        <v>30</v>
      </c>
      <c r="G33" s="6" t="s">
        <v>30</v>
      </c>
      <c r="H33" s="7" t="s">
        <v>38</v>
      </c>
      <c r="I33" s="6" t="s">
        <v>34</v>
      </c>
      <c r="J33" s="7" t="s">
        <v>65</v>
      </c>
      <c r="K33" s="6" t="s">
        <v>37</v>
      </c>
      <c r="L33" s="7" t="s">
        <v>74</v>
      </c>
      <c r="M33" s="6" t="s">
        <v>30</v>
      </c>
      <c r="N33" s="8" t="s">
        <v>58</v>
      </c>
      <c r="O33" s="6" t="s">
        <v>39</v>
      </c>
      <c r="P33" s="7" t="s">
        <v>66</v>
      </c>
      <c r="Q33" s="6" t="s">
        <v>31</v>
      </c>
      <c r="R33" s="7" t="s">
        <v>59</v>
      </c>
      <c r="S33" s="6" t="s">
        <v>41</v>
      </c>
      <c r="T33" s="7" t="s">
        <v>63</v>
      </c>
      <c r="U33" s="6" t="s">
        <v>37</v>
      </c>
      <c r="V33" s="18" t="s">
        <v>68</v>
      </c>
      <c r="W33" s="6" t="s">
        <v>36</v>
      </c>
      <c r="X33" s="7" t="s">
        <v>78</v>
      </c>
      <c r="Y33" s="6" t="s">
        <v>33</v>
      </c>
      <c r="Z33" s="7" t="s">
        <v>61</v>
      </c>
      <c r="AA33" s="6" t="s">
        <v>43</v>
      </c>
      <c r="AB33" s="7" t="s">
        <v>72</v>
      </c>
      <c r="AC33" s="6" t="s">
        <v>37</v>
      </c>
      <c r="AD33" s="7" t="s">
        <v>76</v>
      </c>
      <c r="AE33" s="2"/>
    </row>
    <row r="34" spans="1:31" ht="17.100000000000001" customHeight="1">
      <c r="A34" s="314"/>
      <c r="B34" s="21">
        <v>4</v>
      </c>
      <c r="C34" s="6" t="s">
        <v>30</v>
      </c>
      <c r="D34" s="7" t="s">
        <v>37</v>
      </c>
      <c r="E34" s="6" t="s">
        <v>37</v>
      </c>
      <c r="F34" s="7" t="s">
        <v>30</v>
      </c>
      <c r="G34" s="8" t="s">
        <v>30</v>
      </c>
      <c r="H34" s="8" t="s">
        <v>38</v>
      </c>
      <c r="I34" s="6" t="s">
        <v>31</v>
      </c>
      <c r="J34" s="7" t="s">
        <v>59</v>
      </c>
      <c r="K34" s="6" t="s">
        <v>37</v>
      </c>
      <c r="L34" s="7" t="s">
        <v>74</v>
      </c>
      <c r="M34" s="8" t="s">
        <v>30</v>
      </c>
      <c r="N34" s="8" t="s">
        <v>58</v>
      </c>
      <c r="O34" s="6" t="s">
        <v>30</v>
      </c>
      <c r="P34" s="7" t="s">
        <v>77</v>
      </c>
      <c r="Q34" s="6" t="s">
        <v>43</v>
      </c>
      <c r="R34" s="7" t="s">
        <v>72</v>
      </c>
      <c r="S34" s="6" t="s">
        <v>34</v>
      </c>
      <c r="T34" s="7" t="s">
        <v>65</v>
      </c>
      <c r="U34" s="15" t="s">
        <v>37</v>
      </c>
      <c r="V34" s="18" t="s">
        <v>68</v>
      </c>
      <c r="W34" s="6" t="s">
        <v>36</v>
      </c>
      <c r="X34" s="7" t="s">
        <v>78</v>
      </c>
      <c r="Y34" s="6" t="s">
        <v>41</v>
      </c>
      <c r="Z34" s="7" t="s">
        <v>63</v>
      </c>
      <c r="AA34" s="6" t="s">
        <v>33</v>
      </c>
      <c r="AB34" s="8" t="s">
        <v>61</v>
      </c>
      <c r="AC34" s="6" t="s">
        <v>37</v>
      </c>
      <c r="AD34" s="7" t="s">
        <v>76</v>
      </c>
      <c r="AE34" s="2"/>
    </row>
    <row r="35" spans="1:31" ht="17.100000000000001" customHeight="1">
      <c r="A35" s="315"/>
      <c r="B35" s="22">
        <v>5</v>
      </c>
      <c r="C35" s="24"/>
      <c r="D35" s="27"/>
      <c r="E35" s="24"/>
      <c r="F35" s="27"/>
      <c r="G35" s="25"/>
      <c r="H35" s="25"/>
      <c r="I35" s="24" t="s">
        <v>87</v>
      </c>
      <c r="J35" s="27" t="s">
        <v>67</v>
      </c>
      <c r="K35" s="24" t="s">
        <v>88</v>
      </c>
      <c r="L35" s="27" t="s">
        <v>58</v>
      </c>
      <c r="M35" s="25" t="s">
        <v>87</v>
      </c>
      <c r="N35" s="27" t="s">
        <v>76</v>
      </c>
      <c r="O35" s="24"/>
      <c r="P35" s="27"/>
      <c r="Q35" s="24"/>
      <c r="R35" s="27"/>
      <c r="S35" s="24"/>
      <c r="T35" s="25"/>
      <c r="U35" s="25"/>
      <c r="V35" s="27"/>
      <c r="W35" s="24"/>
      <c r="X35" s="27"/>
      <c r="Y35" s="24"/>
      <c r="Z35" s="27"/>
      <c r="AA35" s="25"/>
      <c r="AB35" s="25"/>
      <c r="AC35" s="24"/>
      <c r="AD35" s="27"/>
      <c r="AE35" s="2"/>
    </row>
    <row r="36" spans="1:31" ht="15.75">
      <c r="A36" s="41">
        <v>1</v>
      </c>
      <c r="B36" s="82" t="s">
        <v>30</v>
      </c>
      <c r="C36" s="41">
        <f>COUNTIF($C$6:$C$35,"T")</f>
        <v>10</v>
      </c>
      <c r="D36" s="41">
        <f>COUNTIF($D$6:$D$35,"T")</f>
        <v>10</v>
      </c>
      <c r="E36" s="41">
        <f>COUNTIF($E$6:$E$35,"T")</f>
        <v>10</v>
      </c>
      <c r="F36" s="41">
        <f>COUNTIF($F$6:$F$35,"T")</f>
        <v>10</v>
      </c>
      <c r="G36" s="41">
        <f>COUNTIF($G$6:$G$35,"T")</f>
        <v>10</v>
      </c>
      <c r="H36" s="41">
        <f>COUNTIF($H$6:$H$35,"T")</f>
        <v>10</v>
      </c>
      <c r="I36" s="41">
        <f>COUNTIF($I$6:$I$34,"T")</f>
        <v>4</v>
      </c>
      <c r="J36" s="52">
        <v>4</v>
      </c>
      <c r="K36" s="52">
        <f>COUNTIF($K$6:$K$34,"T")</f>
        <v>4</v>
      </c>
      <c r="L36" s="54"/>
      <c r="M36" s="41">
        <f>COUNTIF($M$6:$M$35,"T")</f>
        <v>4</v>
      </c>
      <c r="N36" s="51">
        <v>4</v>
      </c>
      <c r="O36" s="41">
        <f>COUNTIF($O$6:$O$34,"T")</f>
        <v>2</v>
      </c>
      <c r="P36" s="41"/>
      <c r="Q36" s="41">
        <f>COUNTIF($Q$6:$Q$34,"T")</f>
        <v>2</v>
      </c>
      <c r="R36" s="41"/>
      <c r="S36" s="41">
        <f>COUNTIF($S$6:$S$34,"T")</f>
        <v>2</v>
      </c>
      <c r="T36" s="41"/>
      <c r="U36" s="41">
        <f>COUNTIF($U$6:$U$34,"T")</f>
        <v>2</v>
      </c>
      <c r="V36" s="41"/>
      <c r="W36" s="41">
        <f>COUNTIF($W$6:$W$34,"T")</f>
        <v>3</v>
      </c>
      <c r="X36" s="41"/>
      <c r="Y36" s="41">
        <f>COUNTIF($Y$6:$Y$34,"T")</f>
        <v>3</v>
      </c>
      <c r="Z36" s="41"/>
      <c r="AA36" s="41">
        <f>COUNTIF($AA$6:$AA$34,"T")</f>
        <v>3</v>
      </c>
      <c r="AB36" s="41"/>
      <c r="AC36" s="41">
        <f>COUNTIF($AC$6:$AC$34,"T")</f>
        <v>3</v>
      </c>
      <c r="AD36" s="41"/>
      <c r="AE36" s="80">
        <v>4</v>
      </c>
    </row>
    <row r="37" spans="1:31" ht="15.75">
      <c r="A37" s="41">
        <v>2</v>
      </c>
      <c r="B37" s="83" t="s">
        <v>37</v>
      </c>
      <c r="C37" s="41">
        <f>COUNTIF($C$6:$C$35,"V")</f>
        <v>10</v>
      </c>
      <c r="D37" s="41">
        <f>COUNTIF($D$6:$D$35,"v")</f>
        <v>10</v>
      </c>
      <c r="E37" s="41">
        <f>COUNTIF($E$6:$E$35,"v")</f>
        <v>10</v>
      </c>
      <c r="F37" s="41">
        <f>COUNTIF($F$6:$F$35,"v")</f>
        <v>10</v>
      </c>
      <c r="G37" s="41">
        <f>COUNTIF($G$6:$G$35,"v")</f>
        <v>10</v>
      </c>
      <c r="H37" s="41">
        <f>COUNTIF($H$6:$H$35,"v")</f>
        <v>10</v>
      </c>
      <c r="I37" s="41">
        <f>COUNTIF($I$6:$I$34,"V")</f>
        <v>3</v>
      </c>
      <c r="J37" s="53">
        <v>3</v>
      </c>
      <c r="K37" s="52">
        <f>COUNTIF($K$6:$K$34,"V")</f>
        <v>3</v>
      </c>
      <c r="L37" s="54"/>
      <c r="M37" s="41">
        <f>COUNTIF($M$6:$M$35,"V")</f>
        <v>3</v>
      </c>
      <c r="N37" s="51">
        <v>3</v>
      </c>
      <c r="O37" s="41">
        <f>COUNTIF($O$6:$O$34,"V")</f>
        <v>2</v>
      </c>
      <c r="P37" s="41"/>
      <c r="Q37" s="41">
        <f>COUNTIF($Q$6:$Q$34,"v")</f>
        <v>2</v>
      </c>
      <c r="R37" s="41"/>
      <c r="S37" s="41">
        <f>COUNTIF($S$6:$S$34,"v")</f>
        <v>2</v>
      </c>
      <c r="T37" s="41"/>
      <c r="U37" s="41">
        <f>COUNTIF($U$6:$U$34,"v")</f>
        <v>2</v>
      </c>
      <c r="V37" s="41"/>
      <c r="W37" s="41">
        <f>COUNTIF($W$6:$W$34,"v")</f>
        <v>3</v>
      </c>
      <c r="X37" s="41"/>
      <c r="Y37" s="41">
        <f>COUNTIF($Y$6:$Y$34,"v")</f>
        <v>3</v>
      </c>
      <c r="Z37" s="41"/>
      <c r="AA37" s="41">
        <f>COUNTIF($AA$6:$AA$34,"v")</f>
        <v>3</v>
      </c>
      <c r="AB37" s="41"/>
      <c r="AC37" s="41">
        <f>COUNTIF($AC$6:$AC$34,"v")</f>
        <v>3</v>
      </c>
      <c r="AD37" s="41"/>
      <c r="AE37" s="80">
        <v>4</v>
      </c>
    </row>
    <row r="38" spans="1:31" ht="15.75">
      <c r="A38" s="41">
        <v>3</v>
      </c>
      <c r="B38" s="83" t="s">
        <v>38</v>
      </c>
      <c r="C38" s="41">
        <f>COUNTIF($C$6:$C$35,"A")</f>
        <v>4</v>
      </c>
      <c r="D38" s="41">
        <f>COUNTIF($D$6:$D$35,"A")</f>
        <v>4</v>
      </c>
      <c r="E38" s="41">
        <f>COUNTIF($E$6:$E$35,"A")</f>
        <v>4</v>
      </c>
      <c r="F38" s="41">
        <f>COUNTIF($F$6:$F$35,"A")</f>
        <v>4</v>
      </c>
      <c r="G38" s="41">
        <f>COUNTIF($G$6:$G$35,"A")</f>
        <v>4</v>
      </c>
      <c r="H38" s="41">
        <f>COUNTIF($H$6:$H$35,"A")</f>
        <v>4</v>
      </c>
      <c r="I38" s="41">
        <f>COUNTIF($I$6:$I$34,"A")</f>
        <v>4</v>
      </c>
      <c r="J38" s="51">
        <v>4</v>
      </c>
      <c r="K38" s="52">
        <f>COUNTIF($K$6:$K$34,"A")</f>
        <v>4</v>
      </c>
      <c r="L38" s="54"/>
      <c r="M38" s="41">
        <f>COUNTIF($M$6:$M$35,"A")</f>
        <v>4</v>
      </c>
      <c r="N38" s="55">
        <v>4</v>
      </c>
      <c r="O38" s="41">
        <f>COUNTIF($O$6:$O$34,"A")</f>
        <v>4</v>
      </c>
      <c r="P38" s="41"/>
      <c r="Q38" s="41">
        <f>COUNTIF($Q$6:$Q$34,"A")</f>
        <v>4</v>
      </c>
      <c r="R38" s="41"/>
      <c r="S38" s="41">
        <f>COUNTIF($S$6:$S$34,"a")</f>
        <v>4</v>
      </c>
      <c r="T38" s="41"/>
      <c r="U38" s="41">
        <f>COUNTIF($U$6:$U$34,"a")</f>
        <v>4</v>
      </c>
      <c r="V38" s="41"/>
      <c r="W38" s="41">
        <f>COUNTIF($W$6:$W$34,"a")</f>
        <v>3</v>
      </c>
      <c r="X38" s="41"/>
      <c r="Y38" s="41">
        <f>COUNTIF($Y$6:$Y$34,"a")</f>
        <v>3</v>
      </c>
      <c r="Z38" s="41"/>
      <c r="AA38" s="41">
        <f>COUNTIF($AA$6:$AA$34,"a")</f>
        <v>3</v>
      </c>
      <c r="AB38" s="41"/>
      <c r="AC38" s="41">
        <f>COUNTIF($AC$6:$AC$34,"a")</f>
        <v>3</v>
      </c>
      <c r="AD38" s="41"/>
      <c r="AE38" s="80">
        <v>4</v>
      </c>
    </row>
    <row r="39" spans="1:31" ht="15.75">
      <c r="A39" s="41">
        <v>4</v>
      </c>
      <c r="B39" s="83" t="s">
        <v>32</v>
      </c>
      <c r="C39" s="41"/>
      <c r="D39" s="41"/>
      <c r="E39" s="41"/>
      <c r="F39" s="41"/>
      <c r="G39" s="41"/>
      <c r="H39" s="41"/>
      <c r="I39" s="41">
        <f>COUNTIF($I$6:$I$34,"H")</f>
        <v>2</v>
      </c>
      <c r="J39" s="51">
        <v>2</v>
      </c>
      <c r="K39" s="52">
        <f>COUNTIF($K$6:$K$34,"H")</f>
        <v>2</v>
      </c>
      <c r="L39" s="54"/>
      <c r="M39" s="41">
        <f>COUNTIF($M$6:$M$35,"H")</f>
        <v>2</v>
      </c>
      <c r="N39" s="51"/>
      <c r="O39" s="41">
        <f>COUNTIF($O$6:$O$34,"H")</f>
        <v>0</v>
      </c>
      <c r="P39" s="41"/>
      <c r="Q39" s="41">
        <f>COUNTIF($Q$6:$Q$34,"H")</f>
        <v>0</v>
      </c>
      <c r="R39" s="41"/>
      <c r="S39" s="41">
        <f>COUNTIF($S$6:$S$34,"h")</f>
        <v>0</v>
      </c>
      <c r="T39" s="41"/>
      <c r="U39" s="41">
        <f>COUNTIF($U$6:$U$34,"H")</f>
        <v>0</v>
      </c>
      <c r="V39" s="41"/>
      <c r="W39" s="41">
        <f>COUNTIF($W$6:$W$34,"h")</f>
        <v>0</v>
      </c>
      <c r="X39" s="41"/>
      <c r="Y39" s="41">
        <f>COUNTIF($Y$6:$Y$34,"h")</f>
        <v>0</v>
      </c>
      <c r="Z39" s="41"/>
      <c r="AA39" s="41">
        <f>COUNTIF($AA$6:$AA$34,"h")</f>
        <v>0</v>
      </c>
      <c r="AB39" s="41"/>
      <c r="AC39" s="41">
        <f>COUNTIF($AC$6:$AC$34,"h")</f>
        <v>0</v>
      </c>
      <c r="AD39" s="41"/>
      <c r="AE39" s="80"/>
    </row>
    <row r="40" spans="1:31" ht="15.75">
      <c r="A40" s="41">
        <v>5</v>
      </c>
      <c r="B40" s="83" t="s">
        <v>31</v>
      </c>
      <c r="C40" s="41"/>
      <c r="D40" s="41"/>
      <c r="E40" s="41"/>
      <c r="F40" s="41"/>
      <c r="G40" s="41"/>
      <c r="H40" s="41"/>
      <c r="I40" s="41">
        <f>COUNTIF($I$6:$I$34,"L")</f>
        <v>1</v>
      </c>
      <c r="J40" s="51">
        <v>1</v>
      </c>
      <c r="K40" s="52">
        <f>COUNTIF($K$6:$K$34,"L")</f>
        <v>1</v>
      </c>
      <c r="L40" s="54"/>
      <c r="M40" s="41">
        <f>COUNTIF($M$6:$M$35,"L")</f>
        <v>1</v>
      </c>
      <c r="N40" s="51">
        <v>1</v>
      </c>
      <c r="O40" s="41">
        <f>COUNTIF($O$6:$O$34,"L")</f>
        <v>1</v>
      </c>
      <c r="P40" s="41"/>
      <c r="Q40" s="41">
        <f>COUNTIF($Q$6:$Q$34,"L")</f>
        <v>1</v>
      </c>
      <c r="R40" s="41"/>
      <c r="S40" s="41">
        <f>COUNTIF($S$6:$S$34,"l")</f>
        <v>1</v>
      </c>
      <c r="T40" s="41"/>
      <c r="U40" s="41">
        <f>COUNTIF($U$6:$U$34,"L")</f>
        <v>1</v>
      </c>
      <c r="V40" s="41"/>
      <c r="W40" s="41">
        <f>COUNTIF($W$6:$W$34,"l")</f>
        <v>1</v>
      </c>
      <c r="X40" s="41"/>
      <c r="Y40" s="41">
        <f>COUNTIF($Y$6:$Y$34,"l")</f>
        <v>1</v>
      </c>
      <c r="Z40" s="41"/>
      <c r="AA40" s="41">
        <f>COUNTIF($AA$6:$AA$34,"l")</f>
        <v>1</v>
      </c>
      <c r="AB40" s="41"/>
      <c r="AC40" s="41">
        <f>COUNTIF($AC$6:$AC$34,"l")</f>
        <v>1</v>
      </c>
      <c r="AD40" s="41"/>
      <c r="AE40" s="80">
        <v>1</v>
      </c>
    </row>
    <row r="41" spans="1:31" ht="15.75">
      <c r="A41" s="41">
        <v>6</v>
      </c>
      <c r="B41" s="83" t="s">
        <v>33</v>
      </c>
      <c r="C41" s="41"/>
      <c r="D41" s="41"/>
      <c r="E41" s="41"/>
      <c r="F41" s="41"/>
      <c r="G41" s="41"/>
      <c r="H41" s="41"/>
      <c r="I41" s="41">
        <f>COUNTIF($I$6:$I$34,"SV")</f>
        <v>1</v>
      </c>
      <c r="J41" s="53">
        <v>1</v>
      </c>
      <c r="K41" s="52">
        <f>COUNTIF($K$6:$K$34,"SV")</f>
        <v>1</v>
      </c>
      <c r="L41" s="54"/>
      <c r="M41" s="41">
        <f>COUNTIF($M$6:$M$35,"SV")</f>
        <v>1</v>
      </c>
      <c r="N41" s="51">
        <v>1</v>
      </c>
      <c r="O41" s="41">
        <f>COUNTIF($O$6:$O$34,"SV")</f>
        <v>1</v>
      </c>
      <c r="P41" s="41"/>
      <c r="Q41" s="41">
        <f>COUNTIF($Q$6:$Q$34,"sv")</f>
        <v>1</v>
      </c>
      <c r="R41" s="41"/>
      <c r="S41" s="41">
        <f>COUNTIF($S$6:$S$34,"sv")</f>
        <v>1</v>
      </c>
      <c r="T41" s="41"/>
      <c r="U41" s="41">
        <f>COUNTIF($U$6:$U$34,"sv")</f>
        <v>1</v>
      </c>
      <c r="V41" s="41"/>
      <c r="W41" s="41">
        <f>COUNTIF($W$6:$W$34,"sv")</f>
        <v>1</v>
      </c>
      <c r="X41" s="41"/>
      <c r="Y41" s="41">
        <f>COUNTIF($Y$6:$Y$34,"sv")</f>
        <v>1</v>
      </c>
      <c r="Z41" s="41"/>
      <c r="AA41" s="41">
        <f>COUNTIF($AA$6:$AA$34,"sv")</f>
        <v>1</v>
      </c>
      <c r="AB41" s="41"/>
      <c r="AC41" s="41">
        <f>COUNTIF($AC$6:$AC$34,"SV")</f>
        <v>1</v>
      </c>
      <c r="AD41" s="41"/>
      <c r="AE41" s="80">
        <v>1</v>
      </c>
    </row>
    <row r="42" spans="1:31" ht="15.75">
      <c r="A42" s="41">
        <v>7</v>
      </c>
      <c r="B42" s="83" t="s">
        <v>34</v>
      </c>
      <c r="C42" s="41"/>
      <c r="D42" s="41"/>
      <c r="E42" s="41"/>
      <c r="F42" s="41"/>
      <c r="G42" s="41"/>
      <c r="H42" s="41"/>
      <c r="I42" s="41">
        <f>COUNTIF($I$6:$I$34,"Đ")</f>
        <v>2</v>
      </c>
      <c r="J42" s="51">
        <v>2</v>
      </c>
      <c r="K42" s="52">
        <f>COUNTIF($K$6:$K$34,"Đ")</f>
        <v>2</v>
      </c>
      <c r="L42" s="54"/>
      <c r="M42" s="41">
        <f>COUNTIF($M$6:$M$35,"Đ")</f>
        <v>2</v>
      </c>
      <c r="N42" s="51">
        <v>2</v>
      </c>
      <c r="O42" s="41">
        <f>COUNTIF($O$6:$O$34,"Đ")</f>
        <v>2</v>
      </c>
      <c r="P42" s="41"/>
      <c r="Q42" s="41">
        <f>COUNTIF($Q$6:$Q$34,"đ")</f>
        <v>2</v>
      </c>
      <c r="R42" s="41"/>
      <c r="S42" s="41">
        <f>COUNTIF($S$6:$S$34,"đ")</f>
        <v>2</v>
      </c>
      <c r="T42" s="41"/>
      <c r="U42" s="41">
        <f>COUNTIF($U$6:$U$34,"Đ")</f>
        <v>2</v>
      </c>
      <c r="V42" s="41"/>
      <c r="W42" s="41">
        <f>COUNTIF($W$6:$W$34,"đ")</f>
        <v>1</v>
      </c>
      <c r="X42" s="41"/>
      <c r="Y42" s="41">
        <f>COUNTIF($Y$6:$Y$34,"đ")</f>
        <v>1</v>
      </c>
      <c r="Z42" s="41"/>
      <c r="AA42" s="41">
        <f>COUNTIF($AA$6:$AA$34,"đ")</f>
        <v>1</v>
      </c>
      <c r="AB42" s="41"/>
      <c r="AC42" s="41">
        <f>COUNTIF($AC$6:$AC$34,"đ")</f>
        <v>1</v>
      </c>
      <c r="AD42" s="41"/>
      <c r="AE42" s="80">
        <v>1</v>
      </c>
    </row>
    <row r="43" spans="1:31" ht="15.75">
      <c r="A43" s="41">
        <v>8</v>
      </c>
      <c r="B43" s="83" t="s">
        <v>35</v>
      </c>
      <c r="C43" s="41"/>
      <c r="D43" s="41"/>
      <c r="E43" s="41"/>
      <c r="F43" s="41"/>
      <c r="G43" s="41"/>
      <c r="H43" s="41"/>
      <c r="I43" s="41">
        <f>COUNTIF($I$6:$I$34,"CN")</f>
        <v>1</v>
      </c>
      <c r="J43" s="51">
        <v>1</v>
      </c>
      <c r="K43" s="52">
        <f>COUNTIF($K$6:$K$34,"CN")</f>
        <v>1</v>
      </c>
      <c r="L43" s="54"/>
      <c r="M43" s="41">
        <f>COUNTIF($M$6:$M$35,"CN")</f>
        <v>1</v>
      </c>
      <c r="N43" s="51">
        <v>1</v>
      </c>
      <c r="O43" s="41">
        <f>COUNTIF($O$6:$O$34,"CN")</f>
        <v>1</v>
      </c>
      <c r="P43" s="41"/>
      <c r="Q43" s="41">
        <f>COUNTIF($Q$6:$Q$34,"cn")</f>
        <v>1</v>
      </c>
      <c r="R43" s="41"/>
      <c r="S43" s="41">
        <f>COUNTIF($S$6:$S$34,"cn")</f>
        <v>1</v>
      </c>
      <c r="T43" s="41"/>
      <c r="U43" s="41">
        <f>COUNTIF($U$6:$U$34,"CN")</f>
        <v>1</v>
      </c>
      <c r="V43" s="41"/>
      <c r="W43" s="41">
        <f>COUNTIF($W$6:$W$34,"cn")</f>
        <v>1</v>
      </c>
      <c r="X43" s="41"/>
      <c r="Y43" s="41">
        <f>COUNTIF($Y$6:$Y$34,"cn")</f>
        <v>1</v>
      </c>
      <c r="Z43" s="41"/>
      <c r="AA43" s="41">
        <f>COUNTIF($AA$6:$AA$34,"cn")</f>
        <v>1</v>
      </c>
      <c r="AB43" s="41"/>
      <c r="AC43" s="41">
        <f>COUNTIF($AC$6:$AC$34,"cn")</f>
        <v>1</v>
      </c>
      <c r="AD43" s="41"/>
      <c r="AE43" s="80">
        <v>1</v>
      </c>
    </row>
    <row r="44" spans="1:31" ht="15.75">
      <c r="A44" s="41">
        <v>9</v>
      </c>
      <c r="B44" s="83" t="s">
        <v>36</v>
      </c>
      <c r="C44" s="41"/>
      <c r="D44" s="41"/>
      <c r="E44" s="41"/>
      <c r="F44" s="41"/>
      <c r="G44" s="41"/>
      <c r="H44" s="41"/>
      <c r="I44" s="41">
        <f>COUNTIF($I$6:$I$34,"Tin")</f>
        <v>0</v>
      </c>
      <c r="J44" s="51"/>
      <c r="K44" s="52">
        <f>COUNTIF($K$6:$K$34,"TIN")</f>
        <v>0</v>
      </c>
      <c r="L44" s="54"/>
      <c r="M44" s="41">
        <f>COUNTIF($M$6:$M$35,"TIN")</f>
        <v>0</v>
      </c>
      <c r="N44" s="51">
        <v>2</v>
      </c>
      <c r="O44" s="41">
        <f>COUNTIF($O$6:$O$34,"TIN")</f>
        <v>2</v>
      </c>
      <c r="P44" s="41"/>
      <c r="Q44" s="41">
        <f>COUNTIF($Q$6:$Q$34,"Tin")</f>
        <v>2</v>
      </c>
      <c r="R44" s="41"/>
      <c r="S44" s="41">
        <f>COUNTIF($S$6:$S$34,"tin")</f>
        <v>2</v>
      </c>
      <c r="T44" s="41"/>
      <c r="U44" s="41">
        <f>COUNTIF($U$6:$U$34,"Tin")</f>
        <v>2</v>
      </c>
      <c r="V44" s="41"/>
      <c r="W44" s="41">
        <f>COUNTIF($W$6:$W$34,"tin")</f>
        <v>2</v>
      </c>
      <c r="X44" s="41"/>
      <c r="Y44" s="41">
        <f>COUNTIF($Y$6:$Y$34,"Tin")</f>
        <v>2</v>
      </c>
      <c r="Z44" s="41"/>
      <c r="AA44" s="41">
        <f>COUNTIF($AA$6:$AA$34,"Tin")</f>
        <v>2</v>
      </c>
      <c r="AB44" s="41"/>
      <c r="AC44" s="41">
        <f>COUNTIF($AC$6:$AC$34,"Tin")</f>
        <v>2</v>
      </c>
      <c r="AD44" s="41"/>
      <c r="AE44" s="80">
        <v>2</v>
      </c>
    </row>
    <row r="45" spans="1:31" ht="15.75">
      <c r="A45" s="41">
        <v>10</v>
      </c>
      <c r="B45" s="83" t="s">
        <v>39</v>
      </c>
      <c r="C45" s="41"/>
      <c r="D45" s="41"/>
      <c r="E45" s="41"/>
      <c r="F45" s="41"/>
      <c r="G45" s="41"/>
      <c r="H45" s="41"/>
      <c r="I45" s="41">
        <f>COUNTIF($I$6:$I$34,"Sử")</f>
        <v>1</v>
      </c>
      <c r="J45" s="51"/>
      <c r="K45" s="52">
        <f>COUNTIF($K$6:$K$34,"Sử")</f>
        <v>1</v>
      </c>
      <c r="L45" s="54"/>
      <c r="M45" s="41">
        <f>COUNTIF($M$6:$M$35,"Sử")</f>
        <v>1</v>
      </c>
      <c r="N45" s="51">
        <v>1</v>
      </c>
      <c r="O45" s="41">
        <f>COUNTIF($O$6:$O$34,"Sử")</f>
        <v>1</v>
      </c>
      <c r="P45" s="41"/>
      <c r="Q45" s="41">
        <f>COUNTIF($Q$6:$Q$34,"sử")</f>
        <v>1</v>
      </c>
      <c r="R45" s="41"/>
      <c r="S45" s="41">
        <f>COUNTIF($S$6:$S$34,"sử")</f>
        <v>1</v>
      </c>
      <c r="T45" s="41"/>
      <c r="U45" s="41">
        <f>COUNTIF($U$6:$U$34,"sử")</f>
        <v>1</v>
      </c>
      <c r="V45" s="41"/>
      <c r="W45" s="41">
        <f>COUNTIF($W$6:$W$34,"sử")</f>
        <v>1</v>
      </c>
      <c r="X45" s="41"/>
      <c r="Y45" s="41">
        <f>COUNTIF($Y$6:$Y$34,"sử")</f>
        <v>1</v>
      </c>
      <c r="Z45" s="41"/>
      <c r="AA45" s="41">
        <f>COUNTIF($AA$6:$AA$34,"sử")</f>
        <v>1</v>
      </c>
      <c r="AB45" s="41"/>
      <c r="AC45" s="41">
        <f>COUNTIF($AC$6:$AC$34,"sử")</f>
        <v>1</v>
      </c>
      <c r="AD45" s="41"/>
      <c r="AE45" s="80">
        <v>1</v>
      </c>
    </row>
    <row r="46" spans="1:31" ht="15.75">
      <c r="A46" s="41">
        <v>11</v>
      </c>
      <c r="B46" s="83" t="s">
        <v>40</v>
      </c>
      <c r="C46" s="41"/>
      <c r="D46" s="41"/>
      <c r="E46" s="41"/>
      <c r="F46" s="41"/>
      <c r="G46" s="41"/>
      <c r="H46" s="41"/>
      <c r="I46" s="41">
        <f>COUNTIF($I$6:$I$34,"CD")</f>
        <v>1</v>
      </c>
      <c r="J46" s="51">
        <v>1</v>
      </c>
      <c r="K46" s="52">
        <f>COUNTIF($K$6:$K$34,"CD")</f>
        <v>1</v>
      </c>
      <c r="L46" s="54"/>
      <c r="M46" s="41">
        <f>COUNTIF($M$6:$M$35,"CD")</f>
        <v>1</v>
      </c>
      <c r="N46" s="51">
        <v>1</v>
      </c>
      <c r="O46" s="41">
        <f>COUNTIF($O$6:$O$34,"CD")</f>
        <v>1</v>
      </c>
      <c r="P46" s="41"/>
      <c r="Q46" s="41">
        <f>COUNTIF($Q$6:$Q$34,"CD")</f>
        <v>1</v>
      </c>
      <c r="R46" s="41"/>
      <c r="S46" s="41">
        <f>COUNTIF($S$6:$S$34,"cd")</f>
        <v>1</v>
      </c>
      <c r="T46" s="41"/>
      <c r="U46" s="41">
        <f>COUNTIF($U$6:$U$34,"CD")</f>
        <v>1</v>
      </c>
      <c r="V46" s="41"/>
      <c r="W46" s="41">
        <f>COUNTIF($W$6:$W$34,"cd")</f>
        <v>1</v>
      </c>
      <c r="X46" s="41"/>
      <c r="Y46" s="41">
        <f>COUNTIF($Y$6:$Y$34,"cd")</f>
        <v>1</v>
      </c>
      <c r="Z46" s="41"/>
      <c r="AA46" s="41">
        <f>COUNTIF($AA$6:$AA$34,"cd")</f>
        <v>1</v>
      </c>
      <c r="AB46" s="41"/>
      <c r="AC46" s="41">
        <f>COUNTIF($AC$6:$AC$34,"cd")</f>
        <v>1</v>
      </c>
      <c r="AD46" s="41"/>
      <c r="AE46" s="80"/>
    </row>
    <row r="47" spans="1:31" ht="15.75">
      <c r="A47" s="41">
        <v>12</v>
      </c>
      <c r="B47" s="83" t="s">
        <v>41</v>
      </c>
      <c r="C47" s="41"/>
      <c r="D47" s="41"/>
      <c r="E47" s="41"/>
      <c r="F47" s="41"/>
      <c r="G47" s="41"/>
      <c r="H47" s="41"/>
      <c r="I47" s="41">
        <f>COUNTIF($I$6:$I$34,"TD")</f>
        <v>2</v>
      </c>
      <c r="J47" s="53">
        <v>2</v>
      </c>
      <c r="K47" s="52">
        <f>COUNTIF($K$6:$K$34,"TD")</f>
        <v>2</v>
      </c>
      <c r="L47" s="54"/>
      <c r="M47" s="41">
        <f>COUNTIF($M$6:$M$35,"TD")</f>
        <v>2</v>
      </c>
      <c r="N47" s="51">
        <v>2</v>
      </c>
      <c r="O47" s="41">
        <f>COUNTIF($O$6:$O$34,"TD")</f>
        <v>2</v>
      </c>
      <c r="P47" s="41"/>
      <c r="Q47" s="41">
        <f>COUNTIF($Q$6:$Q$34,"TD")</f>
        <v>2</v>
      </c>
      <c r="R47" s="41"/>
      <c r="S47" s="41">
        <f>COUNTIF($S$6:$S$34,"Td")</f>
        <v>2</v>
      </c>
      <c r="T47" s="41"/>
      <c r="U47" s="41">
        <f>COUNTIF($U$6:$U$34,"Td")</f>
        <v>2</v>
      </c>
      <c r="V47" s="41"/>
      <c r="W47" s="41">
        <f>COUNTIF($W$6:$W$34,"Td")</f>
        <v>2</v>
      </c>
      <c r="X47" s="41"/>
      <c r="Y47" s="41">
        <f>COUNTIF($Y$6:$Y$34,"Td")</f>
        <v>2</v>
      </c>
      <c r="Z47" s="41"/>
      <c r="AA47" s="41">
        <f>COUNTIF($AA$6:$AA$34,"Td")</f>
        <v>2</v>
      </c>
      <c r="AB47" s="41"/>
      <c r="AC47" s="41">
        <f>COUNTIF($AC$6:$AC$34,"Td")</f>
        <v>2</v>
      </c>
      <c r="AD47" s="41"/>
      <c r="AE47" s="80">
        <v>2</v>
      </c>
    </row>
    <row r="48" spans="1:31" ht="15.75">
      <c r="A48" s="41">
        <v>13</v>
      </c>
      <c r="B48" s="83" t="s">
        <v>42</v>
      </c>
      <c r="C48" s="41"/>
      <c r="D48" s="41"/>
      <c r="E48" s="41"/>
      <c r="F48" s="41"/>
      <c r="G48" s="41"/>
      <c r="H48" s="41"/>
      <c r="I48" s="41">
        <f>COUNTIF($I$6:$I$34,"Nh")</f>
        <v>1</v>
      </c>
      <c r="J48" s="51"/>
      <c r="K48" s="52">
        <f>COUNTIF($K$6:$K$34,"Nh")</f>
        <v>1</v>
      </c>
      <c r="L48" s="54"/>
      <c r="M48" s="41">
        <f>COUNTIF($M$6:$M$35,"Nh")</f>
        <v>1</v>
      </c>
      <c r="N48" s="51"/>
      <c r="O48" s="41">
        <f>COUNTIF($O$6:$O$34,"Nh")</f>
        <v>1</v>
      </c>
      <c r="P48" s="41"/>
      <c r="Q48" s="41">
        <f>COUNTIF($Q$6:$Q$34,"NH")</f>
        <v>1</v>
      </c>
      <c r="R48" s="41"/>
      <c r="S48" s="41">
        <f>COUNTIF($S$6:$S$34,"nh")</f>
        <v>1</v>
      </c>
      <c r="T48" s="41"/>
      <c r="U48" s="41">
        <f>COUNTIF($U$6:$U$34,"nh")</f>
        <v>1</v>
      </c>
      <c r="V48" s="41"/>
      <c r="W48" s="41">
        <f>COUNTIF($W$6:$W$34,"nh")</f>
        <v>1</v>
      </c>
      <c r="X48" s="41"/>
      <c r="Y48" s="41">
        <f>COUNTIF($Y$6:$Y$34,"nh")</f>
        <v>1</v>
      </c>
      <c r="Z48" s="41"/>
      <c r="AA48" s="41">
        <f>COUNTIF($AA$6:$AA$34,"nh")</f>
        <v>1</v>
      </c>
      <c r="AB48" s="41"/>
      <c r="AC48" s="41">
        <f>COUNTIF($AC$6:$AC$34,"nh")</f>
        <v>1</v>
      </c>
      <c r="AD48" s="41"/>
      <c r="AE48" s="80"/>
    </row>
    <row r="49" spans="1:31" ht="15.75">
      <c r="A49" s="41">
        <v>14</v>
      </c>
      <c r="B49" s="83" t="s">
        <v>43</v>
      </c>
      <c r="C49" s="41"/>
      <c r="D49" s="41"/>
      <c r="E49" s="41"/>
      <c r="F49" s="41"/>
      <c r="G49" s="41"/>
      <c r="H49" s="41"/>
      <c r="I49" s="41">
        <f>COUNTIF($I$6:$I$34,"MT")</f>
        <v>1</v>
      </c>
      <c r="J49" s="51">
        <v>1</v>
      </c>
      <c r="K49" s="52">
        <f>COUNTIF($K$6:$K$34,"MT")</f>
        <v>1</v>
      </c>
      <c r="L49" s="54"/>
      <c r="M49" s="41">
        <f>COUNTIF($M$6:$M$35,"MT")</f>
        <v>1</v>
      </c>
      <c r="N49" s="51">
        <v>1</v>
      </c>
      <c r="O49" s="41">
        <f>COUNTIF($O$6:$O$34,"MT")</f>
        <v>1</v>
      </c>
      <c r="P49" s="41"/>
      <c r="Q49" s="41">
        <f>COUNTIF($Q$6:$Q$34,"MT")</f>
        <v>1</v>
      </c>
      <c r="R49" s="41"/>
      <c r="S49" s="41">
        <f>COUNTIF($S$6:$S$34,"mT")</f>
        <v>1</v>
      </c>
      <c r="T49" s="41"/>
      <c r="U49" s="41">
        <f>COUNTIF($U$6:$U$34,"mt")</f>
        <v>1</v>
      </c>
      <c r="V49" s="41"/>
      <c r="W49" s="41">
        <f>COUNTIF($W$6:$W$34,"mT")</f>
        <v>1</v>
      </c>
      <c r="X49" s="41"/>
      <c r="Y49" s="41">
        <f>COUNTIF($Y$6:$Y$34,"mT")</f>
        <v>1</v>
      </c>
      <c r="Z49" s="41"/>
      <c r="AA49" s="41">
        <f>COUNTIF($AA$6:$AA$34,"mT")</f>
        <v>1</v>
      </c>
      <c r="AB49" s="41"/>
      <c r="AC49" s="41">
        <f>COUNTIF($AC$6:$AC$34,"mT")</f>
        <v>1</v>
      </c>
      <c r="AD49" s="41"/>
      <c r="AE49" s="81">
        <v>1</v>
      </c>
    </row>
    <row r="50" spans="1:31">
      <c r="A50" s="83"/>
      <c r="B50" s="83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>
        <f>SUM(O36:O49)</f>
        <v>21</v>
      </c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>
        <f>SUM(AA36:AA49)</f>
        <v>21</v>
      </c>
      <c r="AB50" s="41"/>
      <c r="AC50" s="41"/>
      <c r="AD50" s="41"/>
    </row>
    <row r="51" spans="1:31">
      <c r="I51">
        <f>SUM(I36:I49)</f>
        <v>24</v>
      </c>
      <c r="J51">
        <f t="shared" ref="J51:AD51" si="0">SUM(J36:J49)</f>
        <v>22</v>
      </c>
      <c r="K51">
        <f t="shared" si="0"/>
        <v>24</v>
      </c>
      <c r="L51">
        <f t="shared" si="0"/>
        <v>0</v>
      </c>
      <c r="M51">
        <f t="shared" si="0"/>
        <v>24</v>
      </c>
      <c r="N51">
        <f t="shared" si="0"/>
        <v>23</v>
      </c>
      <c r="O51">
        <f t="shared" si="0"/>
        <v>21</v>
      </c>
      <c r="P51">
        <f t="shared" si="0"/>
        <v>0</v>
      </c>
      <c r="Q51">
        <f t="shared" si="0"/>
        <v>21</v>
      </c>
      <c r="R51">
        <f t="shared" si="0"/>
        <v>0</v>
      </c>
      <c r="S51">
        <f t="shared" si="0"/>
        <v>21</v>
      </c>
      <c r="T51">
        <f t="shared" si="0"/>
        <v>0</v>
      </c>
      <c r="U51">
        <f t="shared" si="0"/>
        <v>21</v>
      </c>
      <c r="V51">
        <f t="shared" si="0"/>
        <v>0</v>
      </c>
      <c r="W51">
        <f t="shared" si="0"/>
        <v>21</v>
      </c>
      <c r="X51">
        <f t="shared" si="0"/>
        <v>0</v>
      </c>
      <c r="Y51">
        <f t="shared" si="0"/>
        <v>21</v>
      </c>
      <c r="Z51">
        <f t="shared" si="0"/>
        <v>0</v>
      </c>
      <c r="AA51">
        <f t="shared" si="0"/>
        <v>21</v>
      </c>
      <c r="AB51">
        <f t="shared" si="0"/>
        <v>0</v>
      </c>
      <c r="AC51">
        <f t="shared" si="0"/>
        <v>21</v>
      </c>
      <c r="AD51">
        <f t="shared" si="0"/>
        <v>0</v>
      </c>
    </row>
    <row r="64" spans="1:31">
      <c r="J64" s="1" t="s">
        <v>29</v>
      </c>
    </row>
  </sheetData>
  <mergeCells count="41">
    <mergeCell ref="A4:B4"/>
    <mergeCell ref="C4:D4"/>
    <mergeCell ref="E4:F4"/>
    <mergeCell ref="G4:H4"/>
    <mergeCell ref="I4:J4"/>
    <mergeCell ref="A1:I1"/>
    <mergeCell ref="J1:AD1"/>
    <mergeCell ref="A2:F2"/>
    <mergeCell ref="J2:AD2"/>
    <mergeCell ref="J3:AD3"/>
    <mergeCell ref="W4:X4"/>
    <mergeCell ref="Y4:Z4"/>
    <mergeCell ref="AA4:AB4"/>
    <mergeCell ref="AC4:AD4"/>
    <mergeCell ref="A5:B5"/>
    <mergeCell ref="C5:D5"/>
    <mergeCell ref="E5:F5"/>
    <mergeCell ref="G5:H5"/>
    <mergeCell ref="I5:J5"/>
    <mergeCell ref="K5:L5"/>
    <mergeCell ref="K4:L4"/>
    <mergeCell ref="M4:N4"/>
    <mergeCell ref="O4:P4"/>
    <mergeCell ref="Q4:R4"/>
    <mergeCell ref="S4:T4"/>
    <mergeCell ref="U4:V4"/>
    <mergeCell ref="AC5:AD5"/>
    <mergeCell ref="A6:A10"/>
    <mergeCell ref="A11:A15"/>
    <mergeCell ref="A16:A20"/>
    <mergeCell ref="M5:N5"/>
    <mergeCell ref="O5:P5"/>
    <mergeCell ref="Q5:R5"/>
    <mergeCell ref="S5:T5"/>
    <mergeCell ref="U5:V5"/>
    <mergeCell ref="W5:X5"/>
    <mergeCell ref="A21:A25"/>
    <mergeCell ref="A26:A30"/>
    <mergeCell ref="A33:A35"/>
    <mergeCell ref="Y5:Z5"/>
    <mergeCell ref="AA5:AB5"/>
  </mergeCells>
  <pageMargins left="0" right="0" top="0" bottom="0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1"/>
  <sheetViews>
    <sheetView zoomScale="110" zoomScaleNormal="110" workbookViewId="0">
      <selection activeCell="AN43" sqref="AN43"/>
    </sheetView>
  </sheetViews>
  <sheetFormatPr defaultRowHeight="12.75"/>
  <cols>
    <col min="1" max="1" width="3.42578125" customWidth="1"/>
    <col min="2" max="2" width="4.85546875" customWidth="1"/>
    <col min="3" max="3" width="4" customWidth="1"/>
    <col min="4" max="4" width="5" customWidth="1"/>
    <col min="5" max="5" width="3.85546875" customWidth="1"/>
    <col min="6" max="6" width="5.140625" customWidth="1"/>
    <col min="7" max="7" width="5.5703125" customWidth="1"/>
    <col min="8" max="8" width="5" customWidth="1"/>
    <col min="9" max="9" width="4.28515625" customWidth="1"/>
    <col min="10" max="10" width="5.7109375" customWidth="1"/>
    <col min="11" max="11" width="4.42578125" customWidth="1"/>
    <col min="12" max="12" width="5.85546875" customWidth="1"/>
    <col min="13" max="13" width="4.140625" customWidth="1"/>
    <col min="14" max="16" width="6.5703125" customWidth="1"/>
    <col min="17" max="17" width="3.7109375" customWidth="1"/>
    <col min="18" max="18" width="5.140625" customWidth="1"/>
    <col min="19" max="19" width="3.5703125" customWidth="1"/>
    <col min="20" max="20" width="5.5703125" customWidth="1"/>
    <col min="21" max="21" width="3.7109375" customWidth="1"/>
    <col min="22" max="22" width="6.28515625" customWidth="1"/>
    <col min="23" max="23" width="3.7109375" customWidth="1"/>
    <col min="24" max="24" width="5.140625" customWidth="1"/>
    <col min="25" max="25" width="3.85546875" customWidth="1"/>
    <col min="26" max="26" width="5.5703125" customWidth="1"/>
    <col min="27" max="27" width="3.42578125" customWidth="1"/>
    <col min="28" max="28" width="5" customWidth="1"/>
    <col min="29" max="29" width="4.140625" customWidth="1"/>
    <col min="30" max="30" width="5.28515625" customWidth="1"/>
    <col min="31" max="31" width="4" customWidth="1"/>
    <col min="32" max="32" width="6.42578125" customWidth="1"/>
    <col min="33" max="33" width="5" customWidth="1"/>
    <col min="34" max="35" width="4" customWidth="1"/>
    <col min="36" max="36" width="5.5703125" customWidth="1"/>
    <col min="37" max="41" width="4" customWidth="1"/>
    <col min="42" max="42" width="5.28515625" customWidth="1"/>
    <col min="43" max="60" width="4" customWidth="1"/>
    <col min="61" max="62" width="4.7109375" customWidth="1"/>
  </cols>
  <sheetData>
    <row r="1" spans="1:70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9" t="s">
        <v>110</v>
      </c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</row>
    <row r="2" spans="1:70" ht="15" customHeight="1">
      <c r="A2" s="300" t="s">
        <v>1</v>
      </c>
      <c r="B2" s="300"/>
      <c r="C2" s="300"/>
      <c r="D2" s="300"/>
      <c r="E2" s="300"/>
      <c r="F2" s="300"/>
      <c r="G2" s="19"/>
      <c r="H2" s="19"/>
      <c r="I2" s="1"/>
      <c r="J2" s="301" t="s">
        <v>111</v>
      </c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</row>
    <row r="3" spans="1:70" ht="13.5" customHeight="1">
      <c r="A3" s="23"/>
      <c r="B3" s="23"/>
      <c r="C3" s="23"/>
      <c r="D3" s="23"/>
      <c r="E3" s="23"/>
      <c r="F3" s="23"/>
      <c r="G3" s="23"/>
      <c r="H3" s="23"/>
      <c r="I3" s="23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95">
        <v>1</v>
      </c>
      <c r="AH3" s="95">
        <v>2</v>
      </c>
      <c r="AI3" s="95">
        <v>3</v>
      </c>
      <c r="AJ3" s="95">
        <v>4</v>
      </c>
      <c r="AK3" s="95">
        <v>5</v>
      </c>
      <c r="AL3" s="95">
        <v>6</v>
      </c>
      <c r="AM3" s="95">
        <v>7</v>
      </c>
      <c r="AN3" s="95">
        <v>8</v>
      </c>
      <c r="AO3" s="95">
        <v>9</v>
      </c>
      <c r="AP3" s="95">
        <v>10</v>
      </c>
      <c r="AQ3" s="95">
        <v>11</v>
      </c>
      <c r="AR3" s="95">
        <v>12</v>
      </c>
      <c r="AS3" s="95">
        <v>13</v>
      </c>
      <c r="AT3" s="95">
        <v>14</v>
      </c>
      <c r="AU3" s="95">
        <v>15</v>
      </c>
      <c r="AV3" s="95">
        <v>16</v>
      </c>
      <c r="AW3" s="95">
        <v>17</v>
      </c>
      <c r="AX3" s="95">
        <v>18</v>
      </c>
      <c r="AY3" s="95">
        <v>19</v>
      </c>
      <c r="AZ3" s="95">
        <v>20</v>
      </c>
      <c r="BA3" s="95">
        <v>21</v>
      </c>
      <c r="BB3" s="95">
        <v>22</v>
      </c>
      <c r="BC3" s="95">
        <v>23</v>
      </c>
      <c r="BD3" s="95">
        <v>24</v>
      </c>
      <c r="BE3" s="95">
        <v>25</v>
      </c>
      <c r="BF3" s="95">
        <v>26</v>
      </c>
      <c r="BG3" s="95"/>
      <c r="BH3" s="95"/>
      <c r="BI3" s="95"/>
      <c r="BJ3" s="152"/>
      <c r="BK3" s="94"/>
    </row>
    <row r="4" spans="1:70" ht="15" customHeight="1">
      <c r="A4" s="322" t="s">
        <v>3</v>
      </c>
      <c r="B4" s="323"/>
      <c r="C4" s="304" t="s">
        <v>46</v>
      </c>
      <c r="D4" s="304"/>
      <c r="E4" s="304" t="s">
        <v>5</v>
      </c>
      <c r="F4" s="304"/>
      <c r="G4" s="305" t="s">
        <v>6</v>
      </c>
      <c r="H4" s="306"/>
      <c r="I4" s="304" t="s">
        <v>7</v>
      </c>
      <c r="J4" s="304"/>
      <c r="K4" s="304" t="s">
        <v>8</v>
      </c>
      <c r="L4" s="305"/>
      <c r="M4" s="305" t="s">
        <v>9</v>
      </c>
      <c r="N4" s="307"/>
      <c r="O4" s="324" t="s">
        <v>109</v>
      </c>
      <c r="P4" s="325"/>
      <c r="Q4" s="306" t="s">
        <v>10</v>
      </c>
      <c r="R4" s="304"/>
      <c r="S4" s="304" t="s">
        <v>11</v>
      </c>
      <c r="T4" s="304"/>
      <c r="U4" s="305" t="s">
        <v>12</v>
      </c>
      <c r="V4" s="307"/>
      <c r="W4" s="305" t="s">
        <v>25</v>
      </c>
      <c r="X4" s="306"/>
      <c r="Y4" s="305" t="s">
        <v>13</v>
      </c>
      <c r="Z4" s="306"/>
      <c r="AA4" s="304" t="s">
        <v>14</v>
      </c>
      <c r="AB4" s="304"/>
      <c r="AC4" s="305" t="s">
        <v>15</v>
      </c>
      <c r="AD4" s="306"/>
      <c r="AE4" s="304" t="s">
        <v>16</v>
      </c>
      <c r="AF4" s="305"/>
      <c r="AG4" s="96" t="s">
        <v>69</v>
      </c>
      <c r="AH4" s="96" t="s">
        <v>64</v>
      </c>
      <c r="AI4" s="96" t="s">
        <v>59</v>
      </c>
      <c r="AJ4" s="96" t="s">
        <v>96</v>
      </c>
      <c r="AK4" s="96" t="s">
        <v>112</v>
      </c>
      <c r="AL4" s="96" t="s">
        <v>77</v>
      </c>
      <c r="AM4" s="96" t="s">
        <v>80</v>
      </c>
      <c r="AN4" s="96" t="s">
        <v>65</v>
      </c>
      <c r="AO4" s="96" t="s">
        <v>61</v>
      </c>
      <c r="AP4" s="96" t="s">
        <v>97</v>
      </c>
      <c r="AQ4" s="96" t="s">
        <v>113</v>
      </c>
      <c r="AR4" s="96" t="s">
        <v>78</v>
      </c>
      <c r="AS4" s="96" t="s">
        <v>76</v>
      </c>
      <c r="AT4" s="96" t="s">
        <v>68</v>
      </c>
      <c r="AU4" s="96" t="s">
        <v>57</v>
      </c>
      <c r="AV4" s="96" t="s">
        <v>67</v>
      </c>
      <c r="AW4" s="96" t="s">
        <v>74</v>
      </c>
      <c r="AX4" s="96" t="s">
        <v>81</v>
      </c>
      <c r="AY4" s="96" t="s">
        <v>73</v>
      </c>
      <c r="AZ4" s="96" t="s">
        <v>70</v>
      </c>
      <c r="BA4" s="83" t="s">
        <v>71</v>
      </c>
      <c r="BB4" s="83" t="s">
        <v>79</v>
      </c>
      <c r="BC4" s="83" t="s">
        <v>62</v>
      </c>
      <c r="BD4" s="83" t="s">
        <v>114</v>
      </c>
      <c r="BE4" s="83" t="s">
        <v>66</v>
      </c>
      <c r="BF4" s="83" t="s">
        <v>75</v>
      </c>
      <c r="BG4" s="83" t="s">
        <v>60</v>
      </c>
      <c r="BH4" s="83" t="s">
        <v>72</v>
      </c>
      <c r="BI4" s="83" t="s">
        <v>115</v>
      </c>
      <c r="BJ4" s="153" t="s">
        <v>152</v>
      </c>
      <c r="BK4" s="2"/>
      <c r="BL4" s="2"/>
      <c r="BM4" s="2"/>
      <c r="BN4" s="2"/>
      <c r="BO4" s="2"/>
      <c r="BP4" s="2"/>
      <c r="BQ4" s="2"/>
      <c r="BR4" s="2"/>
    </row>
    <row r="5" spans="1:70" ht="15" customHeight="1">
      <c r="A5" s="320" t="s">
        <v>4</v>
      </c>
      <c r="B5" s="320"/>
      <c r="C5" s="308" t="s">
        <v>140</v>
      </c>
      <c r="D5" s="308"/>
      <c r="E5" s="308" t="s">
        <v>141</v>
      </c>
      <c r="F5" s="308"/>
      <c r="G5" s="308" t="s">
        <v>28</v>
      </c>
      <c r="H5" s="308"/>
      <c r="I5" s="311" t="s">
        <v>24</v>
      </c>
      <c r="J5" s="312"/>
      <c r="K5" s="308" t="s">
        <v>142</v>
      </c>
      <c r="L5" s="309"/>
      <c r="M5" s="308" t="s">
        <v>143</v>
      </c>
      <c r="N5" s="309"/>
      <c r="O5" s="326" t="s">
        <v>144</v>
      </c>
      <c r="P5" s="327"/>
      <c r="Q5" s="308" t="s">
        <v>145</v>
      </c>
      <c r="R5" s="308"/>
      <c r="S5" s="308" t="s">
        <v>146</v>
      </c>
      <c r="T5" s="308"/>
      <c r="U5" s="311" t="s">
        <v>147</v>
      </c>
      <c r="V5" s="319"/>
      <c r="W5" s="311" t="s">
        <v>148</v>
      </c>
      <c r="X5" s="312"/>
      <c r="Y5" s="311" t="s">
        <v>19</v>
      </c>
      <c r="Z5" s="312"/>
      <c r="AA5" s="311" t="s">
        <v>149</v>
      </c>
      <c r="AB5" s="312"/>
      <c r="AC5" s="311" t="s">
        <v>150</v>
      </c>
      <c r="AD5" s="312"/>
      <c r="AE5" s="311" t="s">
        <v>151</v>
      </c>
      <c r="AF5" s="319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98"/>
    </row>
    <row r="6" spans="1:70" ht="17.100000000000001" customHeight="1">
      <c r="A6" s="313">
        <v>2</v>
      </c>
      <c r="B6" s="20">
        <v>1</v>
      </c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35"/>
      <c r="P6" s="74"/>
      <c r="Q6" s="4"/>
      <c r="R6" s="5"/>
      <c r="S6" s="4"/>
      <c r="T6" s="5"/>
      <c r="U6" s="4"/>
      <c r="V6" s="5"/>
      <c r="W6" s="4"/>
      <c r="X6" s="5"/>
      <c r="Y6" s="4"/>
      <c r="Z6" s="5"/>
      <c r="AA6" s="4"/>
      <c r="AB6" s="5"/>
      <c r="AC6" s="4"/>
      <c r="AD6" s="5"/>
      <c r="AE6" s="4"/>
      <c r="AF6" s="11"/>
      <c r="AG6" s="99">
        <f>COUNTIF($C$6:$AF$6,"Hương")</f>
        <v>0</v>
      </c>
      <c r="AH6" s="99">
        <f>COUNTIF($C$6:$AF$6,"Lân")</f>
        <v>0</v>
      </c>
      <c r="AI6" s="99">
        <f>COUNTIF($C$6:$AF$6,"Thủy")</f>
        <v>0</v>
      </c>
      <c r="AJ6" s="99">
        <f>COUNTIF($C$6:$AF$6,"TrangT")</f>
        <v>0</v>
      </c>
      <c r="AK6" s="99">
        <f>COUNTIF($C$6:$AF$6,"Hà")</f>
        <v>0</v>
      </c>
      <c r="AL6" s="99">
        <f>COUNTIF($C$6:$AF$6,"My")</f>
        <v>0</v>
      </c>
      <c r="AM6" s="99">
        <f>COUNTIF($C$6:$AF$6,"Tám")</f>
        <v>0</v>
      </c>
      <c r="AN6" s="99">
        <f>COUNTIF($C$6:$AF$6,"Mến")</f>
        <v>0</v>
      </c>
      <c r="AO6" s="99">
        <f>COUNTIF($C$6:$AF$6,"Thiệp")</f>
        <v>0</v>
      </c>
      <c r="AP6" s="99">
        <f>COUNTIF($C$6:$AF$6,"TrangH")</f>
        <v>0</v>
      </c>
      <c r="AQ6" s="99">
        <f>COUNTIF($C$6:$AF$6,"ThủyL")</f>
        <v>0</v>
      </c>
      <c r="AR6" s="99">
        <f>COUNTIF($C$6:$AF$6,"Sơn")</f>
        <v>0</v>
      </c>
      <c r="AS6" s="99">
        <f>COUNTIF($C$6:$AF$6,"Ngà")</f>
        <v>0</v>
      </c>
      <c r="AT6" s="99">
        <f>COUNTIF($C$6:$AF$6,"Dung")</f>
        <v>0</v>
      </c>
      <c r="AU6" s="99">
        <f>COUNTIF($C$6:$AF$6,"Hiền")</f>
        <v>0</v>
      </c>
      <c r="AV6" s="99">
        <f>COUNTIF($C$6:$AF$6,"Thúy")</f>
        <v>0</v>
      </c>
      <c r="AW6" s="99">
        <f>COUNTIF($C$6:$AF$6,"Ngọc")</f>
        <v>0</v>
      </c>
      <c r="AX6" s="99">
        <f>COUNTIF($C$6:$AF$6,"Hoa")</f>
        <v>0</v>
      </c>
      <c r="AY6" s="99">
        <f>COUNTIF($C$6:$AF$6,"Thơm")</f>
        <v>0</v>
      </c>
      <c r="AZ6" s="99">
        <f>COUNTIF($C$6:$AF$6,"Phương")</f>
        <v>0</v>
      </c>
      <c r="BA6" s="99">
        <f>COUNTIF($C$6:$AF$6,"Hiếu")</f>
        <v>0</v>
      </c>
      <c r="BB6" s="99">
        <f>COUNTIF($C$6:$AF$6,"Quỳnh")</f>
        <v>0</v>
      </c>
      <c r="BC6" s="99">
        <f>COUNTIF($C$6:$AF$6,"Oanh")</f>
        <v>0</v>
      </c>
      <c r="BD6" s="99">
        <f>COUNTIF($C$6:$AF$6,"P.Hiền")</f>
        <v>0</v>
      </c>
      <c r="BE6" s="99">
        <f>COUNTIF($C$6:$AF$6,"Huê")</f>
        <v>0</v>
      </c>
      <c r="BF6" s="99">
        <f>COUNTIF($C$6:$AF$6,"Tiến")</f>
        <v>0</v>
      </c>
      <c r="BG6" s="99">
        <f>COUNTIF($C$6:$AF$6,"Lương")</f>
        <v>0</v>
      </c>
      <c r="BH6" s="99">
        <f>COUNTIF($C$6:$AF$6,"Tâm")</f>
        <v>0</v>
      </c>
      <c r="BI6" s="99">
        <f>COUNTIF($C$6:$AF$6,"DDung")</f>
        <v>0</v>
      </c>
      <c r="BJ6" s="99">
        <f>COUNTIF($C$6:$AF$6,"HàT")</f>
        <v>0</v>
      </c>
      <c r="BK6">
        <f>SUM(AG6:BI6)</f>
        <v>0</v>
      </c>
    </row>
    <row r="7" spans="1:70" ht="17.100000000000001" customHeight="1">
      <c r="A7" s="314"/>
      <c r="B7" s="21">
        <v>2</v>
      </c>
      <c r="C7" s="6"/>
      <c r="D7" s="7"/>
      <c r="E7" s="6"/>
      <c r="F7" s="7"/>
      <c r="G7" s="6"/>
      <c r="H7" s="8"/>
      <c r="I7" s="6"/>
      <c r="J7" s="7"/>
      <c r="K7" s="6"/>
      <c r="L7" s="7"/>
      <c r="M7" s="6"/>
      <c r="N7" s="8"/>
      <c r="O7" s="6"/>
      <c r="P7" s="7"/>
      <c r="Q7" s="6"/>
      <c r="R7" s="7"/>
      <c r="S7" s="6"/>
      <c r="T7" s="7"/>
      <c r="U7" s="6"/>
      <c r="V7" s="9"/>
      <c r="W7" s="6"/>
      <c r="X7" s="7"/>
      <c r="Y7" s="6"/>
      <c r="Z7" s="7" t="s">
        <v>129</v>
      </c>
      <c r="AA7" s="6"/>
      <c r="AB7" s="7"/>
      <c r="AC7" s="6"/>
      <c r="AD7" s="8"/>
      <c r="AE7" s="6"/>
      <c r="AF7" s="7"/>
      <c r="AG7" s="98">
        <f>COUNTIF($C$7:$AF$7,"Hương")</f>
        <v>0</v>
      </c>
      <c r="AH7" s="98">
        <f>COUNTIF($C$7:$AF$7,"Lân")</f>
        <v>0</v>
      </c>
      <c r="AI7" s="98">
        <f>COUNTIF($C$7:$AF$7,"Thủy")</f>
        <v>0</v>
      </c>
      <c r="AJ7" s="98">
        <f>COUNTIF($C$7:$AF$7,"Trang")</f>
        <v>0</v>
      </c>
      <c r="AK7" s="98">
        <f>COUNTIF($C$7:$AF$7,"Hà")</f>
        <v>0</v>
      </c>
      <c r="AL7" s="98">
        <f>COUNTIF($C$7:$AF$7,"My")</f>
        <v>0</v>
      </c>
      <c r="AM7" s="98">
        <f>COUNTIF($C$7:$AF$7,"Tám")</f>
        <v>0</v>
      </c>
      <c r="AN7" s="98">
        <f>COUNTIF($C$7:$AF$7,"mến")</f>
        <v>0</v>
      </c>
      <c r="AO7" s="98">
        <f>COUNTIF($C$7:$AF$7,"Thiệp")</f>
        <v>0</v>
      </c>
      <c r="AP7" s="98">
        <f>COUNTIF($C$7:$AF$7,"TrangH")</f>
        <v>0</v>
      </c>
      <c r="AQ7" s="98">
        <f>COUNTIF($C$7:$AF$7,"ThủyL")</f>
        <v>0</v>
      </c>
      <c r="AR7" s="98">
        <f>COUNTIF($C$7:$AF$7,"Sơn")</f>
        <v>0</v>
      </c>
      <c r="AS7" s="98">
        <f>COUNTIF($C$7:$AF$7,"ngà")</f>
        <v>0</v>
      </c>
      <c r="AT7" s="98">
        <f>COUNTIF($C$7:$AF$7,"dung")</f>
        <v>0</v>
      </c>
      <c r="AU7" s="98">
        <f>COUNTIF($C$7:$AF$7,"hiền")</f>
        <v>0</v>
      </c>
      <c r="AV7" s="98">
        <f>COUNTIF($C$7:$AF$7,"Thúy")</f>
        <v>0</v>
      </c>
      <c r="AW7" s="98">
        <f>COUNTIF($C$7:$AF$7,"Ngọc")</f>
        <v>0</v>
      </c>
      <c r="AX7" s="98">
        <f>COUNTIF($C$7:$AF$7,"Hoa")</f>
        <v>0</v>
      </c>
      <c r="AY7" s="98">
        <f>COUNTIF($C$7:$AF$7,"Thơm")</f>
        <v>0</v>
      </c>
      <c r="AZ7" s="98">
        <f>COUNTIF($C$7:$AF$7,"Phương")</f>
        <v>0</v>
      </c>
      <c r="BA7" s="98">
        <f>COUNTIF($C$7:$AF$7,"Hiếu")</f>
        <v>0</v>
      </c>
      <c r="BB7" s="98">
        <f>COUNTIF($C$7:$AF$7,"Quỳnh")</f>
        <v>0</v>
      </c>
      <c r="BC7" s="98">
        <f>COUNTIF($C$7:$AF$7,"Oanh")</f>
        <v>0</v>
      </c>
      <c r="BD7" s="98">
        <f>COUNTIF($C$7:$AF$7,"P.Hiền")</f>
        <v>0</v>
      </c>
      <c r="BE7" s="98">
        <f>COUNTIF($C$7:$AF$7,"Huê")</f>
        <v>0</v>
      </c>
      <c r="BF7" s="98">
        <f>COUNTIF($C$7:$AF$7,"Tiến")</f>
        <v>0</v>
      </c>
      <c r="BG7" s="98">
        <f>COUNTIF($C$7:$AF$7,"Lương")</f>
        <v>0</v>
      </c>
      <c r="BH7" s="98">
        <f>COUNTIF($C$7:$AF$7,"Tâm")</f>
        <v>0</v>
      </c>
      <c r="BI7" s="98">
        <f>COUNTIF($C$7:$AF$7,"ddung")</f>
        <v>0</v>
      </c>
      <c r="BJ7" s="98">
        <f>COUNTIF($C$7:$AF$7,"hàT")</f>
        <v>0</v>
      </c>
      <c r="BK7">
        <f t="shared" ref="BK7:BK35" si="0">SUM(AG7:BI7)</f>
        <v>0</v>
      </c>
    </row>
    <row r="8" spans="1:70" ht="17.100000000000001" customHeight="1">
      <c r="A8" s="314"/>
      <c r="B8" s="21">
        <v>3</v>
      </c>
      <c r="C8" s="6"/>
      <c r="D8" s="7"/>
      <c r="E8" s="6"/>
      <c r="F8" s="7"/>
      <c r="G8" s="6"/>
      <c r="H8" s="8"/>
      <c r="I8" s="6"/>
      <c r="J8" s="7"/>
      <c r="K8" s="6"/>
      <c r="L8" s="7"/>
      <c r="M8" s="6"/>
      <c r="N8" s="8"/>
      <c r="O8" s="6"/>
      <c r="P8" s="7"/>
      <c r="Q8" s="6"/>
      <c r="R8" s="7"/>
      <c r="S8" s="6"/>
      <c r="T8" s="7"/>
      <c r="U8" s="6"/>
      <c r="V8" s="9"/>
      <c r="W8" s="6"/>
      <c r="X8" s="7"/>
      <c r="Y8" s="6"/>
      <c r="Z8" s="7"/>
      <c r="AA8" s="6"/>
      <c r="AB8" s="7"/>
      <c r="AC8" s="6"/>
      <c r="AD8" s="8"/>
      <c r="AE8" s="6"/>
      <c r="AF8" s="7"/>
      <c r="AG8" s="98">
        <f>COUNTIF($C$8:$AF$8,"Hương")</f>
        <v>0</v>
      </c>
      <c r="AH8" s="98">
        <f>COUNTIF($C$8:$AF$8,"Lân")</f>
        <v>0</v>
      </c>
      <c r="AI8" s="98">
        <f>COUNTIF($C$8:$AF$8,"Thủy")</f>
        <v>0</v>
      </c>
      <c r="AJ8" s="98">
        <f>COUNTIF($C$8:$AF$8,"Trang")</f>
        <v>0</v>
      </c>
      <c r="AK8" s="98">
        <f>COUNTIF($C$8:$AF$8,"Hà")</f>
        <v>0</v>
      </c>
      <c r="AL8" s="98">
        <f>COUNTIF($C$8:$AF$8,"my")</f>
        <v>0</v>
      </c>
      <c r="AM8" s="98">
        <f>COUNTIF($C$8:$AF$8,"tám")</f>
        <v>0</v>
      </c>
      <c r="AN8" s="98">
        <f>COUNTIF($C$8:$AF$8,"mến")</f>
        <v>0</v>
      </c>
      <c r="AO8" s="98">
        <f>COUNTIF($C$8:$AF$8,"Thiệp")</f>
        <v>0</v>
      </c>
      <c r="AP8" s="98">
        <f>COUNTIF($C$8:$AF$8,"TrangH")</f>
        <v>0</v>
      </c>
      <c r="AQ8" s="98">
        <f>COUNTIF($C$8:$AF$8,"ThủyL")</f>
        <v>0</v>
      </c>
      <c r="AR8" s="98">
        <f>COUNTIF($C$8:$AF$8,"Sơn")</f>
        <v>0</v>
      </c>
      <c r="AS8" s="98">
        <f>COUNTIF($C$8:$AF$8,"Ngà")</f>
        <v>0</v>
      </c>
      <c r="AT8" s="98">
        <f>COUNTIF($C$8:$AF$8,"Dung")</f>
        <v>0</v>
      </c>
      <c r="AU8" s="98">
        <f>COUNTIF($C$8:$AF$8,"Hiền")</f>
        <v>0</v>
      </c>
      <c r="AV8" s="98">
        <f>COUNTIF($C$8:$AF$8,"Thúy")</f>
        <v>0</v>
      </c>
      <c r="AW8" s="98">
        <f>COUNTIF($C$8:$AF$8,"Ngọc")</f>
        <v>0</v>
      </c>
      <c r="AX8" s="98">
        <f>COUNTIF($C$8:$AF$8,"Hoa")</f>
        <v>0</v>
      </c>
      <c r="AY8" s="98">
        <f>COUNTIF($C$8:$AF$8,"Thơm")</f>
        <v>0</v>
      </c>
      <c r="AZ8" s="98">
        <f>COUNTIF($C$8:$AF$8,"Phương")</f>
        <v>0</v>
      </c>
      <c r="BA8" s="98">
        <f>COUNTIF($C$8:$AF$8,"Hiếu")</f>
        <v>0</v>
      </c>
      <c r="BB8" s="98">
        <f>COUNTIF($C$8:$AF$8,"Quỳnh")</f>
        <v>0</v>
      </c>
      <c r="BC8" s="98">
        <f>COUNTIF($C$8:$AF$8,"Oanh")</f>
        <v>0</v>
      </c>
      <c r="BD8" s="98">
        <f>COUNTIF($C$8:$AF$8,"P.Hiền")</f>
        <v>0</v>
      </c>
      <c r="BE8" s="98">
        <f>COUNTIF($C$8:$AF$8,"Huê")</f>
        <v>0</v>
      </c>
      <c r="BF8" s="98">
        <f>COUNTIF($C$8:$AF$8,"Tiến")</f>
        <v>0</v>
      </c>
      <c r="BG8" s="98">
        <f>COUNTIF($C$8:$AF$8,"Lương")</f>
        <v>0</v>
      </c>
      <c r="BH8" s="98">
        <f>COUNTIF($C$8:$AF$8,"Tâm")</f>
        <v>0</v>
      </c>
      <c r="BI8" s="98">
        <f>COUNTIF($C$8:$AF$8,"Ddung")</f>
        <v>0</v>
      </c>
      <c r="BJ8" s="98">
        <f>COUNTIF($C$8:$AF$8,"HàT")</f>
        <v>0</v>
      </c>
      <c r="BK8">
        <f t="shared" si="0"/>
        <v>0</v>
      </c>
    </row>
    <row r="9" spans="1:70" ht="17.100000000000001" customHeight="1">
      <c r="A9" s="314"/>
      <c r="B9" s="21">
        <v>4</v>
      </c>
      <c r="C9" s="6"/>
      <c r="D9" s="7"/>
      <c r="E9" s="6"/>
      <c r="F9" s="7"/>
      <c r="G9" s="6"/>
      <c r="H9" s="8"/>
      <c r="I9" s="6"/>
      <c r="J9" s="7"/>
      <c r="K9" s="6"/>
      <c r="L9" s="7"/>
      <c r="M9" s="6"/>
      <c r="N9" s="8"/>
      <c r="O9" s="6"/>
      <c r="P9" s="7"/>
      <c r="Q9" s="6"/>
      <c r="R9" s="7"/>
      <c r="S9" s="6"/>
      <c r="T9" s="7"/>
      <c r="U9" s="6"/>
      <c r="V9" s="9"/>
      <c r="W9" s="10"/>
      <c r="X9" s="7"/>
      <c r="Y9" s="6"/>
      <c r="Z9" s="7"/>
      <c r="AA9" s="6"/>
      <c r="AB9" s="7"/>
      <c r="AC9" s="6"/>
      <c r="AD9" s="8"/>
      <c r="AE9" s="24"/>
      <c r="AF9" s="27"/>
      <c r="AG9" s="98">
        <f>COUNTIF($C$9:$AF$9,"Hương")</f>
        <v>0</v>
      </c>
      <c r="AH9" s="98">
        <f>COUNTIF($C$9:$AF$9,"Lân")</f>
        <v>0</v>
      </c>
      <c r="AI9" s="98">
        <f>COUNTIF($C$9:$AF$9,"Thủy")</f>
        <v>0</v>
      </c>
      <c r="AJ9" s="98">
        <f>COUNTIF($C$9:$AF$9,"Trang")</f>
        <v>0</v>
      </c>
      <c r="AK9" s="98">
        <f>COUNTIF($C$9:$AF$9,"Hà")</f>
        <v>0</v>
      </c>
      <c r="AL9" s="98">
        <f>COUNTIF($C$9:$AF$9,"My")</f>
        <v>0</v>
      </c>
      <c r="AM9" s="98">
        <f>COUNTIF($C$9:$AF$9,"Tám")</f>
        <v>0</v>
      </c>
      <c r="AN9" s="98">
        <f>COUNTIF($C$9:$AF$9,"Mến")</f>
        <v>0</v>
      </c>
      <c r="AO9" s="98">
        <f>COUNTIF($C$9:$AF$9,"Thiệp")</f>
        <v>0</v>
      </c>
      <c r="AP9" s="98">
        <f>COUNTIF($C$9:$AF$9,"TrangH")</f>
        <v>0</v>
      </c>
      <c r="AQ9" s="98">
        <f>COUNTIF($C$9:$AF$9,"ThủyL")</f>
        <v>0</v>
      </c>
      <c r="AR9" s="98">
        <f>COUNTIF($C$9:$AF$9,"Sơn")</f>
        <v>0</v>
      </c>
      <c r="AS9" s="98">
        <f>COUNTIF($C$9:$AF$9,"Ngà")</f>
        <v>0</v>
      </c>
      <c r="AT9" s="98">
        <f>COUNTIF($C$9:$AF$9,"Dung")</f>
        <v>0</v>
      </c>
      <c r="AU9" s="98">
        <f>COUNTIF($C$9:$AF$9,"Hiền")</f>
        <v>0</v>
      </c>
      <c r="AV9" s="98">
        <f>COUNTIF($C$9:$AF$9,"Thúy")</f>
        <v>0</v>
      </c>
      <c r="AW9" s="98">
        <f>COUNTIF($C$9:$AF$9,"Ngọc")</f>
        <v>0</v>
      </c>
      <c r="AX9" s="98">
        <f>COUNTIF($C$9:$AF$9,"Hoa")</f>
        <v>0</v>
      </c>
      <c r="AY9" s="98">
        <f>COUNTIF($C$9:$AF$9,"Thơm")</f>
        <v>0</v>
      </c>
      <c r="AZ9" s="98">
        <f>COUNTIF($C$9:$AF$9,"Phương")</f>
        <v>0</v>
      </c>
      <c r="BA9" s="98">
        <f>COUNTIF($C$9:$AF$9,"Hiếu")</f>
        <v>0</v>
      </c>
      <c r="BB9" s="98">
        <f>COUNTIF($C$9:$AF$9,"Quỳnh")</f>
        <v>0</v>
      </c>
      <c r="BC9" s="98">
        <f>COUNTIF($C$9:$AF$9,"Oanh")</f>
        <v>0</v>
      </c>
      <c r="BD9" s="98">
        <f>COUNTIF($C$9:$AF$9,"P.Hiền")</f>
        <v>0</v>
      </c>
      <c r="BE9" s="98">
        <f>COUNTIF($C$9:$AF$9,"Huê")</f>
        <v>0</v>
      </c>
      <c r="BF9" s="98">
        <f>COUNTIF($C$9:$AF$9,"Tiến")</f>
        <v>0</v>
      </c>
      <c r="BG9" s="98">
        <f>COUNTIF($C$9:$AF$9,"Lương")</f>
        <v>0</v>
      </c>
      <c r="BH9" s="98">
        <f>COUNTIF($C$9:$AF$9,"Tâm")</f>
        <v>0</v>
      </c>
      <c r="BI9" s="98">
        <f>COUNTIF($C$9:$AF$9,"Ddung")</f>
        <v>0</v>
      </c>
      <c r="BJ9" s="98">
        <f>COUNTIF($C$9:$AF$9,"HàT")</f>
        <v>0</v>
      </c>
      <c r="BK9">
        <f t="shared" si="0"/>
        <v>0</v>
      </c>
    </row>
    <row r="10" spans="1:70" ht="17.100000000000001" customHeight="1">
      <c r="A10" s="314"/>
      <c r="B10" s="22">
        <v>5</v>
      </c>
      <c r="C10" s="24"/>
      <c r="D10" s="25"/>
      <c r="E10" s="24"/>
      <c r="F10" s="25"/>
      <c r="G10" s="24"/>
      <c r="H10" s="25"/>
      <c r="I10" s="24"/>
      <c r="J10" s="25"/>
      <c r="K10" s="24"/>
      <c r="L10" s="25"/>
      <c r="M10" s="24"/>
      <c r="N10" s="25"/>
      <c r="O10" s="24"/>
      <c r="P10" s="27"/>
      <c r="Q10" s="24"/>
      <c r="R10" s="25"/>
      <c r="S10" s="24"/>
      <c r="T10" s="25"/>
      <c r="U10" s="24"/>
      <c r="V10" s="25"/>
      <c r="W10" s="24"/>
      <c r="X10" s="25"/>
      <c r="Y10" s="24"/>
      <c r="Z10" s="26"/>
      <c r="AA10" s="24"/>
      <c r="AB10" s="25"/>
      <c r="AC10" s="24"/>
      <c r="AD10" s="25"/>
      <c r="AE10" s="24"/>
      <c r="AF10" s="27"/>
      <c r="AG10" s="100">
        <f>COUNTIF($C$10:$AF$10,"Hương")</f>
        <v>0</v>
      </c>
      <c r="AH10" s="100">
        <f>COUNTIF($C$10:$AF$10,"lân")</f>
        <v>0</v>
      </c>
      <c r="AI10" s="100">
        <f>COUNTIF($C$10:$AF$10,"thủy")</f>
        <v>0</v>
      </c>
      <c r="AJ10" s="100">
        <f>COUNTIF($C$10:$AF$10,"Trang")</f>
        <v>0</v>
      </c>
      <c r="AK10" s="100">
        <f>COUNTIF($C$10:$AF$10,"Hà")</f>
        <v>0</v>
      </c>
      <c r="AL10" s="100">
        <f>COUNTIF($C$10:$AF$10,"My")</f>
        <v>0</v>
      </c>
      <c r="AM10" s="100">
        <f>COUNTIF($C$10:$AF$10,"tám")</f>
        <v>0</v>
      </c>
      <c r="AN10" s="100">
        <f>COUNTIF($C$10:$AF$10,"Mến")</f>
        <v>0</v>
      </c>
      <c r="AO10" s="100">
        <f>COUNTIF($C$10:$AF$10,"Thiệp")</f>
        <v>0</v>
      </c>
      <c r="AP10" s="100">
        <f>COUNTIF($C$10:$AF$10,"TrangH")</f>
        <v>0</v>
      </c>
      <c r="AQ10" s="100">
        <f>COUNTIF($C$10:$AF$10,"ThủyL")</f>
        <v>0</v>
      </c>
      <c r="AR10" s="100">
        <f>COUNTIF($C$10:$AF$10,"Sơn")</f>
        <v>0</v>
      </c>
      <c r="AS10" s="100">
        <f>COUNTIF($C$10:$AF$10,"Ngà")</f>
        <v>0</v>
      </c>
      <c r="AT10" s="100">
        <f>COUNTIF($C$10:$AF$10,"Dung")</f>
        <v>0</v>
      </c>
      <c r="AU10" s="100">
        <f>COUNTIF($C$10:$AF$10,"Hiền")</f>
        <v>0</v>
      </c>
      <c r="AV10" s="100">
        <f>COUNTIF($C$10:$AF$10,"Thúy")</f>
        <v>0</v>
      </c>
      <c r="AW10" s="100">
        <f>COUNTIF($C$10:$AF$10,"Ngọc")</f>
        <v>0</v>
      </c>
      <c r="AX10" s="100">
        <f>COUNTIF($C$10:$AF$10,"Hoa")</f>
        <v>0</v>
      </c>
      <c r="AY10" s="100">
        <f>COUNTIF($C$10:$AF$10,"Thơm")</f>
        <v>0</v>
      </c>
      <c r="AZ10" s="100">
        <f>COUNTIF($C$10:$AF$10,"Phương")</f>
        <v>0</v>
      </c>
      <c r="BA10" s="100">
        <f>COUNTIF($C$10:$AF$10,"Hiếu")</f>
        <v>0</v>
      </c>
      <c r="BB10" s="100">
        <f>COUNTIF($C$10:$AF$10,"Quỳnh")</f>
        <v>0</v>
      </c>
      <c r="BC10" s="100">
        <f>COUNTIF($C$10:$AF$10,"Oanh")</f>
        <v>0</v>
      </c>
      <c r="BD10" s="100">
        <f>COUNTIF($C$10:$AF$10,"P.Hiền")</f>
        <v>0</v>
      </c>
      <c r="BE10" s="100">
        <f>COUNTIF($C$10:$AF$10,"Huê")</f>
        <v>0</v>
      </c>
      <c r="BF10" s="100">
        <f>COUNTIF($C$10:$AF$10,"Tiến")</f>
        <v>0</v>
      </c>
      <c r="BG10" s="100">
        <f>COUNTIF($C$10:$AF$10,"Lương")</f>
        <v>0</v>
      </c>
      <c r="BH10" s="100">
        <f>COUNTIF($C$10:$AF$10,"Tâm")</f>
        <v>0</v>
      </c>
      <c r="BI10" s="100">
        <f>COUNTIF($C$10:$AF$10,"DDung")</f>
        <v>0</v>
      </c>
      <c r="BJ10" s="100">
        <f>COUNTIF($C$10:$AF$10,"HàT")</f>
        <v>0</v>
      </c>
      <c r="BK10">
        <f t="shared" si="0"/>
        <v>0</v>
      </c>
    </row>
    <row r="11" spans="1:70" ht="17.100000000000001" customHeight="1">
      <c r="A11" s="313">
        <v>3</v>
      </c>
      <c r="B11" s="20">
        <v>1</v>
      </c>
      <c r="C11" s="4"/>
      <c r="D11" s="11"/>
      <c r="E11" s="4"/>
      <c r="F11" s="11"/>
      <c r="G11" s="5"/>
      <c r="H11" s="5"/>
      <c r="I11" s="4"/>
      <c r="J11" s="11"/>
      <c r="K11" s="4"/>
      <c r="L11" s="11"/>
      <c r="M11" s="5"/>
      <c r="N11" s="5"/>
      <c r="O11" s="35"/>
      <c r="P11" s="74"/>
      <c r="Q11" s="4"/>
      <c r="R11" s="11"/>
      <c r="S11" s="12"/>
      <c r="T11" s="11"/>
      <c r="U11" s="5"/>
      <c r="V11" s="5"/>
      <c r="W11" s="4"/>
      <c r="X11" s="11"/>
      <c r="Y11" s="4"/>
      <c r="Z11" s="11"/>
      <c r="AA11" s="4"/>
      <c r="AB11" s="11"/>
      <c r="AC11" s="5"/>
      <c r="AD11" s="5"/>
      <c r="AE11" s="4"/>
      <c r="AF11" s="11"/>
      <c r="AG11" s="99">
        <f>COUNTIF($C$11:$AF$11,"Hương")</f>
        <v>0</v>
      </c>
      <c r="AH11" s="99">
        <f>COUNTIF($C$11:$AF$11,"Lân")</f>
        <v>0</v>
      </c>
      <c r="AI11" s="99">
        <f>COUNTIF($C$11:$AF$11,"Thủy")</f>
        <v>0</v>
      </c>
      <c r="AJ11" s="99">
        <f>COUNTIF($C$11:$AF$11,"Trang")</f>
        <v>0</v>
      </c>
      <c r="AK11" s="99">
        <f>COUNTIF($C$11:$AF$11,"Hà")</f>
        <v>0</v>
      </c>
      <c r="AL11" s="99">
        <f>COUNTIF($C$11:$AF$11,"My")</f>
        <v>0</v>
      </c>
      <c r="AM11" s="99">
        <f>COUNTIF($C$11:$AF$11,"Tám")</f>
        <v>0</v>
      </c>
      <c r="AN11" s="99">
        <f>COUNTIF($C$11:$AF$11,"Mến")</f>
        <v>0</v>
      </c>
      <c r="AO11" s="99">
        <f>COUNTIF($C$11:$AF$11,"Thiệp")</f>
        <v>0</v>
      </c>
      <c r="AP11" s="99">
        <f>COUNTIF($C$11:$AF$11,"TrangH")</f>
        <v>0</v>
      </c>
      <c r="AQ11" s="99">
        <f>COUNTIF($C$11:$AF$11,"ThủyL")</f>
        <v>0</v>
      </c>
      <c r="AR11" s="99">
        <f>COUNTIF($C$11:$AF$11,"sơn")</f>
        <v>0</v>
      </c>
      <c r="AS11" s="99">
        <f>COUNTIF($C$11:$AF$11,"Ngà")</f>
        <v>0</v>
      </c>
      <c r="AT11" s="99">
        <f>COUNTIF($C$11:$AF$11,"Dung")</f>
        <v>0</v>
      </c>
      <c r="AU11" s="99">
        <f>COUNTIF($C$11:$AF$11,"Hiền")</f>
        <v>0</v>
      </c>
      <c r="AV11" s="99">
        <f>COUNTIF($C$11:$AF$11,"Thúy")</f>
        <v>0</v>
      </c>
      <c r="AW11" s="99">
        <f>COUNTIF($C$11:$AF$11,"Ngọc")</f>
        <v>0</v>
      </c>
      <c r="AX11" s="99">
        <f>COUNTIF($C$11:$AF$11,"Hoa")</f>
        <v>0</v>
      </c>
      <c r="AY11" s="99">
        <f>COUNTIF($C$11:$AF$11,"Thơm")</f>
        <v>0</v>
      </c>
      <c r="AZ11" s="99">
        <f>COUNTIF($C$11:$AF$11,"Phương")</f>
        <v>0</v>
      </c>
      <c r="BA11" s="99">
        <f>COUNTIF($C$11:$AF$11,"Hiếu")</f>
        <v>0</v>
      </c>
      <c r="BB11" s="99">
        <f>COUNTIF($C$11:$AF$11,"Quỳnh")</f>
        <v>0</v>
      </c>
      <c r="BC11" s="99">
        <f>COUNTIF($C$11:$AF$11,"Oanh")</f>
        <v>0</v>
      </c>
      <c r="BD11" s="99">
        <f>COUNTIF($C$11:$AF$11,"P.Hiền")</f>
        <v>0</v>
      </c>
      <c r="BE11" s="99">
        <f>COUNTIF($C$11:$AF$11,"Huê")</f>
        <v>0</v>
      </c>
      <c r="BF11" s="99">
        <f>COUNTIF($C$11:$AF$11,"Tiến")</f>
        <v>0</v>
      </c>
      <c r="BG11" s="99">
        <f>COUNTIF($C$11:$AF$11,"Lương")</f>
        <v>0</v>
      </c>
      <c r="BH11" s="99">
        <f>COUNTIF($C$11:$AF$11,"Tâm")</f>
        <v>0</v>
      </c>
      <c r="BI11" s="99">
        <f>COUNTIF($C$11:$AF$11,"DDung")</f>
        <v>0</v>
      </c>
      <c r="BJ11" s="99">
        <f>COUNTIF($C$11:$AF$11,"HàT")</f>
        <v>0</v>
      </c>
      <c r="BK11">
        <f t="shared" si="0"/>
        <v>0</v>
      </c>
    </row>
    <row r="12" spans="1:70" ht="17.100000000000001" customHeight="1">
      <c r="A12" s="314"/>
      <c r="B12" s="21">
        <v>2</v>
      </c>
      <c r="C12" s="6"/>
      <c r="D12" s="7"/>
      <c r="E12" s="6"/>
      <c r="F12" s="7"/>
      <c r="G12" s="8"/>
      <c r="H12" s="8"/>
      <c r="I12" s="6"/>
      <c r="J12" s="7"/>
      <c r="K12" s="6"/>
      <c r="L12" s="7"/>
      <c r="M12" s="8"/>
      <c r="N12" s="8"/>
      <c r="O12" s="6"/>
      <c r="P12" s="7"/>
      <c r="Q12" s="6"/>
      <c r="R12" s="7"/>
      <c r="S12" s="6"/>
      <c r="T12" s="7"/>
      <c r="U12" s="8"/>
      <c r="V12" s="8"/>
      <c r="W12" s="6"/>
      <c r="X12" s="7"/>
      <c r="Y12" s="6"/>
      <c r="Z12" s="7"/>
      <c r="AA12" s="6"/>
      <c r="AB12" s="7"/>
      <c r="AC12" s="8"/>
      <c r="AD12" s="8"/>
      <c r="AE12" s="6"/>
      <c r="AF12" s="7"/>
      <c r="AG12" s="98">
        <f>COUNTIF($C$12:$AF$12,"Hương")</f>
        <v>0</v>
      </c>
      <c r="AH12" s="98">
        <f>COUNTIF($C$12:$AF$12,"Lân")</f>
        <v>0</v>
      </c>
      <c r="AI12" s="98">
        <f>COUNTIF($C$12:$AF$12,"Thủy")</f>
        <v>0</v>
      </c>
      <c r="AJ12" s="98">
        <f>COUNTIF($C$12:$AF$12,"Trang")</f>
        <v>0</v>
      </c>
      <c r="AK12" s="98">
        <f>COUNTIF($C$12:$AF$12,"Hà")</f>
        <v>0</v>
      </c>
      <c r="AL12" s="98">
        <f>COUNTIF($C$12:$AF$12,"My")</f>
        <v>0</v>
      </c>
      <c r="AM12" s="98">
        <f>COUNTIF($C$12:$AF$12,"Tám")</f>
        <v>0</v>
      </c>
      <c r="AN12" s="98">
        <f>COUNTIF($C$12:$AF$12,"Mến")</f>
        <v>0</v>
      </c>
      <c r="AO12" s="98">
        <f>COUNTIF($C$12:$AF$12,"Thiệp")</f>
        <v>0</v>
      </c>
      <c r="AP12" s="98">
        <f>COUNTIF($C$12:$AF$12,"TrangH")</f>
        <v>0</v>
      </c>
      <c r="AQ12" s="98">
        <f>COUNTIF($C$12:$AF$12,"thủyL")</f>
        <v>0</v>
      </c>
      <c r="AR12" s="98">
        <f>COUNTIF($C$12:$AF$12,"Sơn")</f>
        <v>0</v>
      </c>
      <c r="AS12" s="98">
        <f>COUNTIF($C$12:$AF$12,"Ngà")</f>
        <v>0</v>
      </c>
      <c r="AT12" s="98">
        <f>COUNTIF($C$12:$AF$12,"Dung")</f>
        <v>0</v>
      </c>
      <c r="AU12" s="98">
        <f>COUNTIF($C$12:$AF$12,"Hiền")</f>
        <v>0</v>
      </c>
      <c r="AV12" s="98">
        <f>COUNTIF($C$12:$AF$12,"Thúy")</f>
        <v>0</v>
      </c>
      <c r="AW12" s="98">
        <f>COUNTIF($C$12:$AF$12,"Ngọc")</f>
        <v>0</v>
      </c>
      <c r="AX12" s="98">
        <f>COUNTIF($C$12:$AF$12,"Hoa")</f>
        <v>0</v>
      </c>
      <c r="AY12" s="98">
        <f>COUNTIF($C$12:$AF$12,"Thơm")</f>
        <v>0</v>
      </c>
      <c r="AZ12" s="98">
        <f>COUNTIF($C$12:$AF$12,"Phương")</f>
        <v>0</v>
      </c>
      <c r="BA12" s="98">
        <f>COUNTIF($C$12:$AF$12,"Hiếu")</f>
        <v>0</v>
      </c>
      <c r="BB12" s="98">
        <f>COUNTIF($C$12:$AF$12,"Quỳnh")</f>
        <v>0</v>
      </c>
      <c r="BC12" s="98">
        <f>COUNTIF($C$12:$AF$12,"Oanh")</f>
        <v>0</v>
      </c>
      <c r="BD12" s="98">
        <f>COUNTIF($C$12:$AF$12,"P.Hiền")</f>
        <v>0</v>
      </c>
      <c r="BE12" s="98">
        <f>COUNTIF($C$12:$AF$12,"Huê")</f>
        <v>0</v>
      </c>
      <c r="BF12" s="98">
        <f>COUNTIF($C$12:$AF$12,"Tiến")</f>
        <v>0</v>
      </c>
      <c r="BG12" s="98">
        <f>COUNTIF($C$12:$AF$12,"Lương")</f>
        <v>0</v>
      </c>
      <c r="BH12" s="98">
        <f>COUNTIF($C$12:$AF$12,"Tâm")</f>
        <v>0</v>
      </c>
      <c r="BI12" s="98">
        <f>COUNTIF($C$12:$AF$12,"DDung")</f>
        <v>0</v>
      </c>
      <c r="BJ12" s="98">
        <f>COUNTIF($C$12:$AF$12,"Hàt")</f>
        <v>0</v>
      </c>
      <c r="BK12">
        <f t="shared" si="0"/>
        <v>0</v>
      </c>
    </row>
    <row r="13" spans="1:70" ht="17.100000000000001" customHeight="1">
      <c r="A13" s="314"/>
      <c r="B13" s="21">
        <v>3</v>
      </c>
      <c r="C13" s="6"/>
      <c r="D13" s="7"/>
      <c r="E13" s="6"/>
      <c r="F13" s="7"/>
      <c r="G13" s="13"/>
      <c r="H13" s="13"/>
      <c r="I13" s="10"/>
      <c r="J13" s="7"/>
      <c r="K13" s="6"/>
      <c r="L13" s="7"/>
      <c r="M13" s="8"/>
      <c r="N13" s="8"/>
      <c r="O13" s="6"/>
      <c r="P13" s="7"/>
      <c r="Q13" s="6"/>
      <c r="R13" s="7"/>
      <c r="S13" s="6"/>
      <c r="T13" s="7"/>
      <c r="U13" s="8"/>
      <c r="V13" s="8"/>
      <c r="W13" s="10"/>
      <c r="X13" s="7"/>
      <c r="Y13" s="6"/>
      <c r="Z13" s="7"/>
      <c r="AA13" s="6"/>
      <c r="AB13" s="7"/>
      <c r="AC13" s="8"/>
      <c r="AD13" s="8"/>
      <c r="AE13" s="6"/>
      <c r="AF13" s="7"/>
      <c r="AG13" s="98">
        <f>COUNTIF($C$13:$AF$13,"Hương")</f>
        <v>0</v>
      </c>
      <c r="AH13" s="98">
        <f>COUNTIF($C$13:$AF$13,"Lân")</f>
        <v>0</v>
      </c>
      <c r="AI13" s="98">
        <f>COUNTIF($C$13:$AF$13,"Thủy")</f>
        <v>0</v>
      </c>
      <c r="AJ13" s="98">
        <f>COUNTIF($C$13:$AF$13,"Trang")</f>
        <v>0</v>
      </c>
      <c r="AK13" s="98">
        <f>COUNTIF($C$13:$AF$13,"hà")</f>
        <v>0</v>
      </c>
      <c r="AL13" s="98">
        <f>COUNTIF($C$13:$AF$13,"My")</f>
        <v>0</v>
      </c>
      <c r="AM13" s="98">
        <f>COUNTIF($C$13:$AF$13,"Tám")</f>
        <v>0</v>
      </c>
      <c r="AN13" s="98">
        <f>COUNTIF($C$13:$AF$13,"Mến")</f>
        <v>0</v>
      </c>
      <c r="AO13" s="98">
        <f>COUNTIF($C$13:$AF$13,"Thiệp")</f>
        <v>0</v>
      </c>
      <c r="AP13" s="98">
        <f>COUNTIF($C$13:$AF$13,"TrangH")</f>
        <v>0</v>
      </c>
      <c r="AQ13" s="98">
        <f>COUNTIF($C$13:$AF$13,"ThủyL")</f>
        <v>0</v>
      </c>
      <c r="AR13" s="98">
        <f>COUNTIF($C$13:$AF$13,"ThủyL")</f>
        <v>0</v>
      </c>
      <c r="AS13" s="98">
        <f>COUNTIF($C$13:$AF$13,"Ngà")</f>
        <v>0</v>
      </c>
      <c r="AT13" s="98">
        <f>COUNTIF($C$13:$AF$13,"Dung")</f>
        <v>0</v>
      </c>
      <c r="AU13" s="98">
        <f>COUNTIF($C$13:$AF$13,"Hiền")</f>
        <v>0</v>
      </c>
      <c r="AV13" s="98">
        <f>COUNTIF($C$13:$AF$13,"Thúy")</f>
        <v>0</v>
      </c>
      <c r="AW13" s="98">
        <f>COUNTIF($C$13:$AF$13,"Ngọc")</f>
        <v>0</v>
      </c>
      <c r="AX13" s="98">
        <f>COUNTIF($C$13:$AF$13,"Hoa")</f>
        <v>0</v>
      </c>
      <c r="AY13" s="98">
        <f>COUNTIF($C$13:$AF$13,"Thơm")</f>
        <v>0</v>
      </c>
      <c r="AZ13" s="98">
        <f>COUNTIF($C$13:$AF$13,"Phương")</f>
        <v>0</v>
      </c>
      <c r="BA13" s="98">
        <f>COUNTIF($C$13:$AF$13,"Hiếu")</f>
        <v>0</v>
      </c>
      <c r="BB13" s="98">
        <f>COUNTIF($C$13:$AF$13,"Quỳnh")</f>
        <v>0</v>
      </c>
      <c r="BC13" s="98">
        <f>COUNTIF($C$13:$AF$13,"Oanh")</f>
        <v>0</v>
      </c>
      <c r="BD13" s="98">
        <f>COUNTIF($C$13:$AF$13,"P.Hiền")</f>
        <v>0</v>
      </c>
      <c r="BE13" s="98">
        <f>COUNTIF($C$13:$AF$13,"Huê")</f>
        <v>0</v>
      </c>
      <c r="BF13" s="98">
        <f>COUNTIF($C$13:$AF$13,"Tiến")</f>
        <v>0</v>
      </c>
      <c r="BG13" s="98">
        <f>COUNTIF($C$13:$AF$13,"Lương")</f>
        <v>0</v>
      </c>
      <c r="BH13" s="98">
        <f>COUNTIF($C$13:$AF$13,"Tâm")</f>
        <v>0</v>
      </c>
      <c r="BI13" s="98">
        <f>COUNTIF($C$13:$AF$13,"Ddung")</f>
        <v>0</v>
      </c>
      <c r="BJ13" s="98">
        <f>COUNTIF($C$13:$AF$13,"HàT")</f>
        <v>0</v>
      </c>
      <c r="BK13">
        <f t="shared" si="0"/>
        <v>0</v>
      </c>
    </row>
    <row r="14" spans="1:70" ht="17.100000000000001" customHeight="1">
      <c r="A14" s="314"/>
      <c r="B14" s="21">
        <v>4</v>
      </c>
      <c r="C14" s="6"/>
      <c r="D14" s="7"/>
      <c r="E14" s="6"/>
      <c r="F14" s="7"/>
      <c r="G14" s="13"/>
      <c r="H14" s="13"/>
      <c r="I14" s="10"/>
      <c r="J14" s="7"/>
      <c r="K14" s="6"/>
      <c r="L14" s="7"/>
      <c r="M14" s="8"/>
      <c r="N14" s="8"/>
      <c r="O14" s="6"/>
      <c r="P14" s="7"/>
      <c r="Q14" s="6"/>
      <c r="R14" s="7"/>
      <c r="S14" s="6"/>
      <c r="T14" s="7"/>
      <c r="U14" s="6"/>
      <c r="V14" s="8"/>
      <c r="W14" s="6"/>
      <c r="X14" s="7"/>
      <c r="Y14" s="6"/>
      <c r="Z14" s="7"/>
      <c r="AA14" s="6"/>
      <c r="AB14" s="7"/>
      <c r="AC14" s="8"/>
      <c r="AD14" s="8"/>
      <c r="AE14" s="6"/>
      <c r="AF14" s="7"/>
      <c r="AG14" s="98">
        <f>COUNTIF($C$14:$AF$14,"Hương")</f>
        <v>0</v>
      </c>
      <c r="AH14" s="98">
        <f>COUNTIF($C$14:$AF$14,"Lân")</f>
        <v>0</v>
      </c>
      <c r="AI14" s="98">
        <f>COUNTIF($C$14:$AF$14,"Thủy")</f>
        <v>0</v>
      </c>
      <c r="AJ14" s="98">
        <f>COUNTIF($C$14:$AF$14,"Trang")</f>
        <v>0</v>
      </c>
      <c r="AK14" s="98">
        <f>COUNTIF($C$14:$AF$14,"hà")</f>
        <v>0</v>
      </c>
      <c r="AL14" s="98">
        <f>COUNTIF($C$14:$AF$14,"My")</f>
        <v>0</v>
      </c>
      <c r="AM14" s="98">
        <f>COUNTIF($C$14:$AF$14,"Tám")</f>
        <v>0</v>
      </c>
      <c r="AN14" s="98">
        <f>COUNTIF($C$14:$AF$14,"Mến")</f>
        <v>0</v>
      </c>
      <c r="AO14" s="98">
        <f>COUNTIF($C$14:$AF$14,"Thiệp")</f>
        <v>0</v>
      </c>
      <c r="AP14" s="98">
        <f>COUNTIF($C$14:$AF$14,"TrangH")</f>
        <v>0</v>
      </c>
      <c r="AQ14" s="98">
        <f>COUNTIF($C$14:$AF$14,"ThủyL")</f>
        <v>0</v>
      </c>
      <c r="AR14" s="98">
        <f>COUNTIF($C$14:$AF$14,"sơn")</f>
        <v>0</v>
      </c>
      <c r="AS14" s="98">
        <f>COUNTIF($C$14:$AF$14,"ngà")</f>
        <v>0</v>
      </c>
      <c r="AT14" s="98">
        <f>COUNTIF($C$14:$AF$14,"dung")</f>
        <v>0</v>
      </c>
      <c r="AU14" s="98">
        <f>COUNTIF($C$14:$AF$14,"Hiền")</f>
        <v>0</v>
      </c>
      <c r="AV14" s="98">
        <f>COUNTIF($C$14:$AF$14,"Thúy")</f>
        <v>0</v>
      </c>
      <c r="AW14" s="98">
        <f>COUNTIF($C$14:$AF$14,"Ngọc")</f>
        <v>0</v>
      </c>
      <c r="AX14" s="98">
        <f>COUNTIF($C$14:$AF$14,"Hoa")</f>
        <v>0</v>
      </c>
      <c r="AY14" s="98">
        <f>COUNTIF($C$14:$AF$14,"Thơm")</f>
        <v>0</v>
      </c>
      <c r="AZ14" s="98">
        <f>COUNTIF($C$14:$AF$14,"Phương")</f>
        <v>0</v>
      </c>
      <c r="BA14" s="98">
        <f>COUNTIF($C$14:$AF$14,"Hiếu")</f>
        <v>0</v>
      </c>
      <c r="BB14" s="98">
        <f>COUNTIF($C$14:$AF$14,"Quỳnh")</f>
        <v>0</v>
      </c>
      <c r="BC14" s="98">
        <f>COUNTIF($C$14:$AF$14,"oanh")</f>
        <v>0</v>
      </c>
      <c r="BD14" s="98">
        <f>COUNTIF($C$14:$AF$14,"P.Hiền")</f>
        <v>0</v>
      </c>
      <c r="BE14" s="98">
        <f>COUNTIF($C$14:$AF$14,"Huê")</f>
        <v>0</v>
      </c>
      <c r="BF14" s="98">
        <f>COUNTIF($C$14:$AF$14,"tiến")</f>
        <v>0</v>
      </c>
      <c r="BG14" s="98">
        <f>COUNTIF($C$14:$AF$14,"Lương")</f>
        <v>0</v>
      </c>
      <c r="BH14" s="98">
        <f>COUNTIF($C$14:$AF$14,"Tâm")</f>
        <v>0</v>
      </c>
      <c r="BI14" s="98">
        <f>COUNTIF($C$14:$AF$14,"Ddung")</f>
        <v>0</v>
      </c>
      <c r="BJ14" s="98">
        <f>COUNTIF($C$14:$AF$14,"HàT")</f>
        <v>0</v>
      </c>
      <c r="BK14">
        <f t="shared" si="0"/>
        <v>0</v>
      </c>
    </row>
    <row r="15" spans="1:70" ht="17.100000000000001" customHeight="1">
      <c r="A15" s="314"/>
      <c r="B15" s="22">
        <v>5</v>
      </c>
      <c r="C15" s="24"/>
      <c r="D15" s="27"/>
      <c r="E15" s="24"/>
      <c r="F15" s="27"/>
      <c r="G15" s="26"/>
      <c r="H15" s="26"/>
      <c r="I15" s="28"/>
      <c r="J15" s="27"/>
      <c r="K15" s="24"/>
      <c r="L15" s="27"/>
      <c r="M15" s="25"/>
      <c r="N15" s="25"/>
      <c r="O15" s="24"/>
      <c r="P15" s="27"/>
      <c r="Q15" s="24"/>
      <c r="R15" s="27"/>
      <c r="S15" s="24"/>
      <c r="T15" s="27"/>
      <c r="U15" s="24"/>
      <c r="V15" s="25"/>
      <c r="W15" s="24"/>
      <c r="X15" s="27"/>
      <c r="Y15" s="24"/>
      <c r="Z15" s="27"/>
      <c r="AA15" s="24"/>
      <c r="AB15" s="27"/>
      <c r="AC15" s="25"/>
      <c r="AD15" s="25"/>
      <c r="AE15" s="24"/>
      <c r="AF15" s="27"/>
      <c r="AG15" s="100">
        <f>COUNTIF($C$15:$AF$15,"Hương")</f>
        <v>0</v>
      </c>
      <c r="AH15" s="100">
        <f>COUNTIF($C$15:$AF$15,"Lân")</f>
        <v>0</v>
      </c>
      <c r="AI15" s="100">
        <f>COUNTIF($C$15:$AF$15,"Thủy")</f>
        <v>0</v>
      </c>
      <c r="AJ15" s="100">
        <f>COUNTIF($C$15:$AF$15,"trang")</f>
        <v>0</v>
      </c>
      <c r="AK15" s="100">
        <f>COUNTIF($C$15:$AF$15,"Hà")</f>
        <v>0</v>
      </c>
      <c r="AL15" s="100">
        <f>COUNTIF($C$15:$AF$15,"My")</f>
        <v>0</v>
      </c>
      <c r="AM15" s="100">
        <f>COUNTIF($C$15:$AF$15,"Tám")</f>
        <v>0</v>
      </c>
      <c r="AN15" s="100">
        <f>COUNTIF($C$15:$AF$15,"Mến")</f>
        <v>0</v>
      </c>
      <c r="AO15" s="100">
        <f>COUNTIF($C$15:$AF$15,"Thiệp")</f>
        <v>0</v>
      </c>
      <c r="AP15" s="100">
        <f>COUNTIF($C$15:$AF$15,"TrangH")</f>
        <v>0</v>
      </c>
      <c r="AQ15" s="100">
        <f>COUNTIF($C$15:$AF$15,"ThủyL")</f>
        <v>0</v>
      </c>
      <c r="AR15" s="100">
        <f>COUNTIF($C$15:$AF$15,"Sơn")</f>
        <v>0</v>
      </c>
      <c r="AS15" s="100">
        <f>COUNTIF($C$15:$AF$15,"Ngà")</f>
        <v>0</v>
      </c>
      <c r="AT15" s="100">
        <f>COUNTIF($C$15:$AF$15,"Dung")</f>
        <v>0</v>
      </c>
      <c r="AU15" s="100">
        <f>COUNTIF($C$15:$AF$15,"Hiền")</f>
        <v>0</v>
      </c>
      <c r="AV15" s="100">
        <f>COUNTIF($C$15:$AF$15,"Thúy")</f>
        <v>0</v>
      </c>
      <c r="AW15" s="100">
        <f>COUNTIF($C$15:$AF$15,"Ngọc")</f>
        <v>0</v>
      </c>
      <c r="AX15" s="100">
        <f>COUNTIF($C$15:$AF$15,"Hoa")</f>
        <v>0</v>
      </c>
      <c r="AY15" s="100">
        <f>COUNTIF($C$15:$AF$15,"Thơm")</f>
        <v>0</v>
      </c>
      <c r="AZ15" s="100">
        <f>COUNTIF($C$15:$AF$15,"Phương")</f>
        <v>0</v>
      </c>
      <c r="BA15" s="100">
        <f>COUNTIF($C$15:$AF$15,"Hiếu")</f>
        <v>0</v>
      </c>
      <c r="BB15" s="100">
        <f>COUNTIF($C$15:$AF$15,"Quỳnh")</f>
        <v>0</v>
      </c>
      <c r="BC15" s="100">
        <f>COUNTIF($C$15:$AF$15,"oanh")</f>
        <v>0</v>
      </c>
      <c r="BD15" s="100">
        <f>COUNTIF($C$15:$AF$15,"P.Hiền")</f>
        <v>0</v>
      </c>
      <c r="BE15" s="100">
        <f>COUNTIF($C$15:$AF$15,"Huê")</f>
        <v>0</v>
      </c>
      <c r="BF15" s="100">
        <f>COUNTIF($C$15:$AF$15,"Tiến")</f>
        <v>0</v>
      </c>
      <c r="BG15" s="100">
        <f>COUNTIF($C$15:$AF$15,"Lương")</f>
        <v>0</v>
      </c>
      <c r="BH15" s="100">
        <f>COUNTIF($C$15:$AF$15,"Tâm")</f>
        <v>0</v>
      </c>
      <c r="BI15" s="100">
        <f>COUNTIF($C$15:$AF$15,"Ddung")</f>
        <v>0</v>
      </c>
      <c r="BJ15" s="100">
        <f>COUNTIF($C$15:$AF$15,"hàT")</f>
        <v>0</v>
      </c>
      <c r="BK15">
        <f t="shared" si="0"/>
        <v>0</v>
      </c>
    </row>
    <row r="16" spans="1:70" ht="17.100000000000001" customHeight="1">
      <c r="A16" s="316">
        <v>4</v>
      </c>
      <c r="B16" s="20">
        <v>1</v>
      </c>
      <c r="C16" s="4"/>
      <c r="D16" s="11"/>
      <c r="E16" s="4"/>
      <c r="F16" s="11"/>
      <c r="G16" s="14"/>
      <c r="H16" s="14"/>
      <c r="I16" s="6"/>
      <c r="J16" s="11"/>
      <c r="K16" s="4"/>
      <c r="L16" s="11"/>
      <c r="M16" s="5"/>
      <c r="N16" s="5"/>
      <c r="O16" s="35"/>
      <c r="P16" s="74"/>
      <c r="Q16" s="4"/>
      <c r="R16" s="11"/>
      <c r="S16" s="4"/>
      <c r="T16" s="11"/>
      <c r="U16" s="5"/>
      <c r="V16" s="5"/>
      <c r="W16" s="4"/>
      <c r="X16" s="11"/>
      <c r="Y16" s="4"/>
      <c r="Z16" s="11"/>
      <c r="AA16" s="4"/>
      <c r="AB16" s="11"/>
      <c r="AC16" s="5"/>
      <c r="AD16" s="5"/>
      <c r="AE16" s="4"/>
      <c r="AF16" s="11"/>
      <c r="AG16" s="101">
        <f>COUNTIF($C$16:$AF$16,"Hương")</f>
        <v>0</v>
      </c>
      <c r="AH16" s="101">
        <f>COUNTIF($C$16:$AF$16,"Lân")</f>
        <v>0</v>
      </c>
      <c r="AI16" s="101">
        <f>COUNTIF($C$16:$AF$16,"Lân")</f>
        <v>0</v>
      </c>
      <c r="AJ16" s="101">
        <f>COUNTIF($C$16:$AF$16,"trang")</f>
        <v>0</v>
      </c>
      <c r="AK16" s="101">
        <f>COUNTIF($C$16:$AF$16,"hà")</f>
        <v>0</v>
      </c>
      <c r="AL16" s="101">
        <f>COUNTIF($C$16:$AF$16,"My")</f>
        <v>0</v>
      </c>
      <c r="AM16" s="101">
        <f>COUNTIF($C$16:$AF$16,"tám")</f>
        <v>0</v>
      </c>
      <c r="AN16" s="101">
        <f>COUNTIF($C$16:$AF$16,"Mến")</f>
        <v>0</v>
      </c>
      <c r="AO16" s="101">
        <f>COUNTIF($C$16:$AF$16,"Thiệp")</f>
        <v>0</v>
      </c>
      <c r="AP16" s="101">
        <f>COUNTIF($C$16:$AF$16,"TrangH")</f>
        <v>0</v>
      </c>
      <c r="AQ16" s="101">
        <f>COUNTIF($C$16:$AF$16,"ThủyL")</f>
        <v>0</v>
      </c>
      <c r="AR16" s="101">
        <f>COUNTIF($C$16:$AF$16,"sơn")</f>
        <v>0</v>
      </c>
      <c r="AS16" s="101">
        <f>COUNTIF($C$16:$AF$16,"ngà")</f>
        <v>0</v>
      </c>
      <c r="AT16" s="101">
        <f>COUNTIF($C$16:$AF$16,"Dung")</f>
        <v>0</v>
      </c>
      <c r="AU16" s="101">
        <f>COUNTIF($C$16:$AF$16,"Hiền")</f>
        <v>0</v>
      </c>
      <c r="AV16" s="101">
        <f>COUNTIF($C$16:$AF$16,"thúy")</f>
        <v>0</v>
      </c>
      <c r="AW16" s="101">
        <f>COUNTIF($C$16:$AF$16,"ngọc")</f>
        <v>0</v>
      </c>
      <c r="AX16" s="101">
        <f>COUNTIF($C$16:$AF$16,"hoa")</f>
        <v>0</v>
      </c>
      <c r="AY16" s="101">
        <f>COUNTIF($C$16:$AF$16,"thơm")</f>
        <v>0</v>
      </c>
      <c r="AZ16" s="101">
        <f>COUNTIF($C$16:$AF$16,"phương")</f>
        <v>0</v>
      </c>
      <c r="BA16" s="101">
        <f>COUNTIF($C$16:$AF$16,"hiếu")</f>
        <v>0</v>
      </c>
      <c r="BB16" s="101">
        <f>COUNTIF($C$16:$AF$16,"quỳnh")</f>
        <v>0</v>
      </c>
      <c r="BC16" s="101">
        <f>COUNTIF($C$16:$AF$16,"oanh")</f>
        <v>0</v>
      </c>
      <c r="BD16" s="101">
        <f>COUNTIF($C$16:$AF$16,"P.Hiền")</f>
        <v>0</v>
      </c>
      <c r="BE16" s="101">
        <f>COUNTIF($C$16:$AF$16,"Huê")</f>
        <v>0</v>
      </c>
      <c r="BF16" s="101">
        <f>COUNTIF($C$16:$AF$16,"Tiến")</f>
        <v>0</v>
      </c>
      <c r="BG16" s="101">
        <f>COUNTIF($C$16:$AF$16,"Lương")</f>
        <v>0</v>
      </c>
      <c r="BH16" s="101">
        <f>COUNTIF($C$16:$AF$16,"Tâm")</f>
        <v>0</v>
      </c>
      <c r="BI16" s="101">
        <f>COUNTIF($C$16:$AF$16,"DDung")</f>
        <v>0</v>
      </c>
      <c r="BJ16" s="101">
        <f>COUNTIF($C$16:$AF$16,"HàT")</f>
        <v>0</v>
      </c>
      <c r="BK16">
        <f t="shared" si="0"/>
        <v>0</v>
      </c>
    </row>
    <row r="17" spans="1:63" ht="17.100000000000001" customHeight="1">
      <c r="A17" s="316"/>
      <c r="B17" s="21">
        <v>2</v>
      </c>
      <c r="C17" s="6"/>
      <c r="D17" s="7"/>
      <c r="E17" s="6"/>
      <c r="F17" s="7"/>
      <c r="G17" s="13"/>
      <c r="H17" s="13"/>
      <c r="I17" s="6"/>
      <c r="J17" s="7"/>
      <c r="K17" s="6"/>
      <c r="L17" s="7"/>
      <c r="M17" s="8"/>
      <c r="N17" s="8"/>
      <c r="O17" s="6"/>
      <c r="P17" s="7"/>
      <c r="Q17" s="6"/>
      <c r="R17" s="7"/>
      <c r="S17" s="6"/>
      <c r="T17" s="7"/>
      <c r="U17" s="8"/>
      <c r="V17" s="8"/>
      <c r="W17" s="6"/>
      <c r="X17" s="74"/>
      <c r="Y17" s="6"/>
      <c r="Z17" s="7"/>
      <c r="AA17" s="6"/>
      <c r="AB17" s="7"/>
      <c r="AC17" s="8"/>
      <c r="AD17" s="8"/>
      <c r="AE17" s="6"/>
      <c r="AF17" s="7"/>
      <c r="AG17" s="101">
        <f>COUNTIF($C$17:$AF$17,"Hương")</f>
        <v>0</v>
      </c>
      <c r="AH17" s="102">
        <f>COUNTIF($C$17:$AF$17,"Lân")</f>
        <v>0</v>
      </c>
      <c r="AI17" s="102">
        <f>COUNTIF($C$17:$AF$17,"Thủy")</f>
        <v>0</v>
      </c>
      <c r="AJ17" s="102">
        <f>COUNTIF($C$17:$AF$17,"Trang")</f>
        <v>0</v>
      </c>
      <c r="AK17" s="101">
        <f>COUNTIF($C$17:$AF$17,"Hà")</f>
        <v>0</v>
      </c>
      <c r="AL17" s="101">
        <f>COUNTIF($C$17:$AF$17,"My")</f>
        <v>0</v>
      </c>
      <c r="AM17" s="101">
        <f>COUNTIF($C$17:$AF$17,"tám")</f>
        <v>0</v>
      </c>
      <c r="AN17" s="102">
        <f>COUNTIF($C$17:$AF$17,"mến")</f>
        <v>0</v>
      </c>
      <c r="AO17" s="102">
        <f>COUNTIF($C$17:$AF$17,"thiệp")</f>
        <v>0</v>
      </c>
      <c r="AP17" s="101">
        <f>COUNTIF($C$17:$AF$17,"TrangH")</f>
        <v>0</v>
      </c>
      <c r="AQ17" s="101">
        <f>COUNTIF($C$17:$AF$17,"ThủyL")</f>
        <v>0</v>
      </c>
      <c r="AR17" s="101">
        <f>COUNTIF($C$17:$AF$17,"Sơn")</f>
        <v>0</v>
      </c>
      <c r="AS17" s="101">
        <f>COUNTIF($C$17:$AF$17,"Ngà")</f>
        <v>0</v>
      </c>
      <c r="AT17" s="101">
        <f>COUNTIF($C$17:$AF$17,"Dung")</f>
        <v>0</v>
      </c>
      <c r="AU17" s="101">
        <f>COUNTIF($C$17:$AF$17,"Hiền")</f>
        <v>0</v>
      </c>
      <c r="AV17" s="101">
        <f>COUNTIF($C$17:$AF$17,"Thúy")</f>
        <v>0</v>
      </c>
      <c r="AW17" s="101">
        <f>COUNTIF($C$17:$AF$17,"Ngọc")</f>
        <v>0</v>
      </c>
      <c r="AX17" s="101">
        <f>COUNTIF($C$17:$AF$17,"Hoa")</f>
        <v>0</v>
      </c>
      <c r="AY17" s="102">
        <f>COUNTIF($C$17:$AF$17,"Thơm")</f>
        <v>0</v>
      </c>
      <c r="AZ17" s="101">
        <f>COUNTIF($C$17:$AF$17,"Phương")</f>
        <v>0</v>
      </c>
      <c r="BA17" s="101">
        <f>COUNTIF($C$17:$AF$17,"Hiếu")</f>
        <v>0</v>
      </c>
      <c r="BB17" s="101">
        <f>COUNTIF($C$17:$AF$17,"Quỳnh")</f>
        <v>0</v>
      </c>
      <c r="BC17" s="101">
        <f>COUNTIF($C$17:$AF$17,"Oanh")</f>
        <v>0</v>
      </c>
      <c r="BD17" s="101">
        <f>COUNTIF($C$17:$AF$17,"P.Hiền")</f>
        <v>0</v>
      </c>
      <c r="BE17" s="101">
        <f>COUNTIF($C$17:$AF$17,"Huê")</f>
        <v>0</v>
      </c>
      <c r="BF17" s="102">
        <f>COUNTIF($C$17:$AF$17,"Tiến")</f>
        <v>0</v>
      </c>
      <c r="BG17" s="102">
        <f>COUNTIF($C$17:$AF$17,"Lương")</f>
        <v>0</v>
      </c>
      <c r="BH17" s="102">
        <f>COUNTIF($C$17:$AF$17,"Tâm")</f>
        <v>0</v>
      </c>
      <c r="BI17" s="101">
        <f>COUNTIF($C$17:$AF$17,"Ddung")</f>
        <v>0</v>
      </c>
      <c r="BJ17" s="101">
        <f>COUNTIF($C$17:$AF$17,"HàT")</f>
        <v>0</v>
      </c>
      <c r="BK17">
        <f t="shared" si="0"/>
        <v>0</v>
      </c>
    </row>
    <row r="18" spans="1:63" ht="17.100000000000001" customHeight="1">
      <c r="A18" s="316"/>
      <c r="B18" s="21">
        <v>3</v>
      </c>
      <c r="C18" s="6"/>
      <c r="D18" s="7"/>
      <c r="E18" s="6"/>
      <c r="F18" s="7"/>
      <c r="G18" s="8"/>
      <c r="H18" s="8"/>
      <c r="I18" s="6"/>
      <c r="J18" s="7"/>
      <c r="K18" s="6"/>
      <c r="L18" s="7"/>
      <c r="M18" s="8"/>
      <c r="N18" s="8"/>
      <c r="O18" s="6"/>
      <c r="P18" s="7"/>
      <c r="Q18" s="6"/>
      <c r="R18" s="7"/>
      <c r="S18" s="6"/>
      <c r="T18" s="7"/>
      <c r="U18" s="8"/>
      <c r="V18" s="8"/>
      <c r="W18" s="6"/>
      <c r="X18" s="7"/>
      <c r="Y18" s="6"/>
      <c r="Z18" s="7"/>
      <c r="AA18" s="6"/>
      <c r="AB18" s="7"/>
      <c r="AC18" s="8"/>
      <c r="AD18" s="8"/>
      <c r="AE18" s="6"/>
      <c r="AF18" s="7"/>
      <c r="AG18" s="101">
        <f>COUNTIF($C$18:$AF$18,"Hương")</f>
        <v>0</v>
      </c>
      <c r="AH18" s="101">
        <f>COUNTIF($C$18:$AF$18,"Lân")</f>
        <v>0</v>
      </c>
      <c r="AI18" s="101">
        <f>COUNTIF($C$18:$AF$18,"thủy")</f>
        <v>0</v>
      </c>
      <c r="AJ18" s="101">
        <f>COUNTIF($C$18:$AF$18,"trang")</f>
        <v>0</v>
      </c>
      <c r="AK18" s="101">
        <f>COUNTIF($C$18:$AF$18,"hà")</f>
        <v>0</v>
      </c>
      <c r="AL18" s="101">
        <f>COUNTIF($C$18:$AF$18,"My")</f>
        <v>0</v>
      </c>
      <c r="AM18" s="101">
        <f>COUNTIF($C$18:$AF$18,"Tám")</f>
        <v>0</v>
      </c>
      <c r="AN18" s="101">
        <f>COUNTIF($C$18:$AF$18,"Mến")</f>
        <v>0</v>
      </c>
      <c r="AO18" s="101">
        <f>COUNTIF($C$18:$AF$18,"Thiệp")</f>
        <v>0</v>
      </c>
      <c r="AP18" s="101">
        <f>COUNTIF($C$18:$AF$18,"trangH")</f>
        <v>0</v>
      </c>
      <c r="AQ18" s="101">
        <f>COUNTIF($C$18:$AF$18,"ThủyL")</f>
        <v>0</v>
      </c>
      <c r="AR18" s="101">
        <f>COUNTIF($C$18:$AF$18,"Sơn")</f>
        <v>0</v>
      </c>
      <c r="AS18" s="101">
        <f>COUNTIF($C$18:$AF$18,"Ngà")</f>
        <v>0</v>
      </c>
      <c r="AT18" s="101">
        <f>COUNTIF($C$18:$AF$18,"Dung")</f>
        <v>0</v>
      </c>
      <c r="AU18" s="101">
        <f>COUNTIF($C$18:$AF$18,"Hiền")</f>
        <v>0</v>
      </c>
      <c r="AV18" s="101">
        <f>COUNTIF($C$18:$AF$18,"Thúy")</f>
        <v>0</v>
      </c>
      <c r="AW18" s="101">
        <f>COUNTIF($C$18:$AF$18,"Ngọc")</f>
        <v>0</v>
      </c>
      <c r="AX18" s="101">
        <f>COUNTIF($C$18:$AF$18,"Hoa")</f>
        <v>0</v>
      </c>
      <c r="AY18" s="101">
        <f>COUNTIF($C$18:$AF$18,"Thơm")</f>
        <v>0</v>
      </c>
      <c r="AZ18" s="101">
        <f>COUNTIF($C$18:$AF$18,"Phương")</f>
        <v>0</v>
      </c>
      <c r="BA18" s="101">
        <f>COUNTIF($C$18:$AF$18,"Hiếu")</f>
        <v>0</v>
      </c>
      <c r="BB18" s="101">
        <f>COUNTIF($C$18:$AF$18,"Quỳnh")</f>
        <v>0</v>
      </c>
      <c r="BC18" s="101">
        <f>COUNTIF($C$18:$AF$18,"Oanh")</f>
        <v>0</v>
      </c>
      <c r="BD18" s="101">
        <f>COUNTIF($C$18:$AF$18,"P.Hiền")</f>
        <v>0</v>
      </c>
      <c r="BE18" s="101">
        <f>COUNTIF($C$18:$AF$18,"Huê")</f>
        <v>0</v>
      </c>
      <c r="BF18" s="101">
        <f>COUNTIF($C$18:$AF$18,"Tiến")</f>
        <v>0</v>
      </c>
      <c r="BG18" s="101">
        <f>COUNTIF($C$18:$AF$18,"Tâm")</f>
        <v>0</v>
      </c>
      <c r="BH18" s="101">
        <f>COUNTIF($C$18:$AF$18,"Tâm")</f>
        <v>0</v>
      </c>
      <c r="BI18" s="101">
        <f>COUNTIF($C$18:$AF$18,"Ddung")</f>
        <v>0</v>
      </c>
      <c r="BJ18" s="101">
        <f>COUNTIF($C$18:$AF$18,"HàT")</f>
        <v>0</v>
      </c>
      <c r="BK18">
        <f t="shared" si="0"/>
        <v>0</v>
      </c>
    </row>
    <row r="19" spans="1:63" ht="17.100000000000001" customHeight="1">
      <c r="A19" s="316"/>
      <c r="B19" s="21">
        <v>4</v>
      </c>
      <c r="C19" s="6"/>
      <c r="D19" s="7"/>
      <c r="E19" s="6"/>
      <c r="F19" s="7"/>
      <c r="G19" s="8"/>
      <c r="H19" s="8"/>
      <c r="I19" s="6"/>
      <c r="J19" s="7"/>
      <c r="K19" s="6"/>
      <c r="L19" s="7"/>
      <c r="M19" s="8"/>
      <c r="N19" s="8"/>
      <c r="O19" s="6"/>
      <c r="P19" s="7"/>
      <c r="Q19" s="6"/>
      <c r="R19" s="7"/>
      <c r="S19" s="6"/>
      <c r="T19" s="7"/>
      <c r="U19" s="6"/>
      <c r="V19" s="8"/>
      <c r="W19" s="6"/>
      <c r="X19" s="7"/>
      <c r="Y19" s="6"/>
      <c r="Z19" s="7"/>
      <c r="AA19" s="6"/>
      <c r="AB19" s="7"/>
      <c r="AC19" s="8"/>
      <c r="AD19" s="8"/>
      <c r="AE19" s="6"/>
      <c r="AF19" s="7"/>
      <c r="AG19" s="101">
        <f>COUNTIF($C$19:$AF$19,"Hương")</f>
        <v>0</v>
      </c>
      <c r="AH19" s="101">
        <f>COUNTIF($C$19:$AF$19,"lân")</f>
        <v>0</v>
      </c>
      <c r="AI19" s="101">
        <f>COUNTIF($C$19:$AF$19,"thủy")</f>
        <v>0</v>
      </c>
      <c r="AJ19" s="101">
        <f>COUNTIF($C$19:$AF$19,"Trang")</f>
        <v>0</v>
      </c>
      <c r="AK19" s="101">
        <f>COUNTIF($C$19:$AF$19,"hà")</f>
        <v>0</v>
      </c>
      <c r="AL19" s="101">
        <f>COUNTIF($C$19:$AF$19,"My")</f>
        <v>0</v>
      </c>
      <c r="AM19" s="101">
        <f>COUNTIF($C$19:$AF$19,"Tám")</f>
        <v>0</v>
      </c>
      <c r="AN19" s="101">
        <f>COUNTIF($C$19:$AF$19,"Mến")</f>
        <v>0</v>
      </c>
      <c r="AO19" s="101">
        <f>COUNTIF($C$19:$AF$19,"Thiệp")</f>
        <v>0</v>
      </c>
      <c r="AP19" s="101">
        <f>COUNTIF($C$19:$AF$19,"TrangH")</f>
        <v>0</v>
      </c>
      <c r="AQ19" s="101">
        <f>COUNTIF($C$19:$AF$19,"ThủyL")</f>
        <v>0</v>
      </c>
      <c r="AR19" s="101">
        <f>COUNTIF($C$19:$AF$19,"Sơn")</f>
        <v>0</v>
      </c>
      <c r="AS19" s="101">
        <f>COUNTIF($C$19:$AF$19,"Ngà")</f>
        <v>0</v>
      </c>
      <c r="AT19" s="101">
        <f>COUNTIF($C$19:$AF$19,"Dung")</f>
        <v>0</v>
      </c>
      <c r="AU19" s="101">
        <f>COUNTIF($C$19:$AF$19,"Hiền")</f>
        <v>0</v>
      </c>
      <c r="AV19" s="101">
        <f>COUNTIF($C$19:$AF$19,"Thúy")</f>
        <v>0</v>
      </c>
      <c r="AW19" s="101">
        <f>COUNTIF($C$19:$AF$19,"Ngọc")</f>
        <v>0</v>
      </c>
      <c r="AX19" s="101">
        <f>COUNTIF($C$19:$AF$19,"Hoa")</f>
        <v>0</v>
      </c>
      <c r="AY19" s="101">
        <f>COUNTIF($C$19:$AF$19,"thơm")</f>
        <v>0</v>
      </c>
      <c r="AZ19" s="101">
        <f>COUNTIF($C$19:$AF$19,"Phương")</f>
        <v>0</v>
      </c>
      <c r="BA19" s="101">
        <f>COUNTIF($C$19:$AF$19,"Hiếu")</f>
        <v>0</v>
      </c>
      <c r="BB19" s="101">
        <f>COUNTIF($C$19:$AF$19,"Quỳnh")</f>
        <v>0</v>
      </c>
      <c r="BC19" s="101">
        <f>COUNTIF($C$19:$AF$19,"Oanh")</f>
        <v>0</v>
      </c>
      <c r="BD19" s="101">
        <f>COUNTIF($C$19:$AF$19,"P.Hiền")</f>
        <v>0</v>
      </c>
      <c r="BE19" s="101">
        <f>COUNTIF($C$19:$AF$19,"Huê")</f>
        <v>0</v>
      </c>
      <c r="BF19" s="101">
        <f>COUNTIF($C$19:$AF$19,"Tiến")</f>
        <v>0</v>
      </c>
      <c r="BG19" s="101">
        <f>COUNTIF($C$19:$AF$19,"Lương")</f>
        <v>0</v>
      </c>
      <c r="BH19" s="101">
        <f>COUNTIF($C$19:$AF$19,"Tâm")</f>
        <v>0</v>
      </c>
      <c r="BI19" s="101">
        <f>COUNTIF($C$19:$AF$19,"Ddung")</f>
        <v>0</v>
      </c>
      <c r="BJ19" s="101">
        <f>COUNTIF($C$19:$AF$19,"HàT")</f>
        <v>0</v>
      </c>
      <c r="BK19">
        <f t="shared" si="0"/>
        <v>0</v>
      </c>
    </row>
    <row r="20" spans="1:63" ht="17.100000000000001" customHeight="1">
      <c r="A20" s="316"/>
      <c r="B20" s="21">
        <v>5</v>
      </c>
      <c r="C20" s="6"/>
      <c r="D20" s="7"/>
      <c r="E20" s="6"/>
      <c r="F20" s="7"/>
      <c r="G20" s="8"/>
      <c r="H20" s="8"/>
      <c r="I20" s="6"/>
      <c r="J20" s="7"/>
      <c r="K20" s="6"/>
      <c r="L20" s="7"/>
      <c r="M20" s="8"/>
      <c r="N20" s="8"/>
      <c r="O20" s="24"/>
      <c r="P20" s="27"/>
      <c r="Q20" s="6"/>
      <c r="R20" s="7"/>
      <c r="S20" s="6"/>
      <c r="T20" s="7"/>
      <c r="U20" s="6"/>
      <c r="V20" s="8"/>
      <c r="W20" s="6"/>
      <c r="X20" s="7"/>
      <c r="Y20" s="6"/>
      <c r="Z20" s="7"/>
      <c r="AA20" s="6"/>
      <c r="AB20" s="7"/>
      <c r="AC20" s="8"/>
      <c r="AD20" s="8"/>
      <c r="AE20" s="6"/>
      <c r="AF20" s="7"/>
      <c r="AG20" s="100">
        <f>COUNTIF($C$20:$AF$20,"Hương")</f>
        <v>0</v>
      </c>
      <c r="AH20" s="100">
        <f>COUNTIF($C$20:$AF$20,"Lân")</f>
        <v>0</v>
      </c>
      <c r="AI20" s="100">
        <f>COUNTIF($C$20:$AF$20,"Thủy")</f>
        <v>0</v>
      </c>
      <c r="AJ20" s="100">
        <f>COUNTIF($C$20:$AF$20,"Trang")</f>
        <v>0</v>
      </c>
      <c r="AK20" s="100">
        <f>COUNTIF($C$20:$AF$20,"Hà")</f>
        <v>0</v>
      </c>
      <c r="AL20" s="100">
        <f>COUNTIF($C$20:$AF$20,"My")</f>
        <v>0</v>
      </c>
      <c r="AM20" s="100">
        <f>COUNTIF($C$20:$AF$20,"Tám")</f>
        <v>0</v>
      </c>
      <c r="AN20" s="100">
        <f>COUNTIF($C$20:$AF$20,"Mến")</f>
        <v>0</v>
      </c>
      <c r="AO20" s="100">
        <f>COUNTIF($C$20:$AF$20,"Thiệp")</f>
        <v>0</v>
      </c>
      <c r="AP20" s="100">
        <f>COUNTIF($C$20:$AF$20,"TrangH")</f>
        <v>0</v>
      </c>
      <c r="AQ20" s="100">
        <f>COUNTIF($C$20:$AF$20,"ThủyL")</f>
        <v>0</v>
      </c>
      <c r="AR20" s="100">
        <f>COUNTIF($C$20:$AF$20,"Sơn")</f>
        <v>0</v>
      </c>
      <c r="AS20" s="100">
        <f>COUNTIF($C$20:$AF$20,"Ngà")</f>
        <v>0</v>
      </c>
      <c r="AT20" s="100">
        <f>COUNTIF($C$20:$AF$20,"Ngà")</f>
        <v>0</v>
      </c>
      <c r="AU20" s="100">
        <f>COUNTIF($C$20:$AF$20,"Dung")</f>
        <v>0</v>
      </c>
      <c r="AV20" s="100">
        <f>COUNTIF($C$20:$AF$20,"Hiền")</f>
        <v>0</v>
      </c>
      <c r="AW20" s="100">
        <f>COUNTIF($C$20:$AF$20,"Ngọc")</f>
        <v>0</v>
      </c>
      <c r="AX20" s="100">
        <f>COUNTIF($C$20:$AF$20,"Hoa")</f>
        <v>0</v>
      </c>
      <c r="AY20" s="100">
        <f>COUNTIF($C$20:$AF$20,"Thơm")</f>
        <v>0</v>
      </c>
      <c r="AZ20" s="100">
        <f>COUNTIF($C$20:$AF$20,"Phương")</f>
        <v>0</v>
      </c>
      <c r="BA20" s="100">
        <f>COUNTIF($C$20:$AF$20,"Hiếu")</f>
        <v>0</v>
      </c>
      <c r="BB20" s="100">
        <f>COUNTIF($C$20:$AF$20,"Quỳnh")</f>
        <v>0</v>
      </c>
      <c r="BC20" s="100">
        <f>COUNTIF($C$20:$AF$20,"Oanh")</f>
        <v>0</v>
      </c>
      <c r="BD20" s="100">
        <f>COUNTIF($C$20:$AF$20,"P.Hiền")</f>
        <v>0</v>
      </c>
      <c r="BE20" s="100">
        <f>COUNTIF($C$20:$AF$20,"Huê")</f>
        <v>0</v>
      </c>
      <c r="BF20" s="100">
        <f>COUNTIF($C$20:$AF$20,"tiến")</f>
        <v>0</v>
      </c>
      <c r="BG20" s="100">
        <f>COUNTIF($C$20:$AF$20,"Lương")</f>
        <v>0</v>
      </c>
      <c r="BH20" s="100">
        <f>COUNTIF($C$20:$AF$20,"Tâm")</f>
        <v>0</v>
      </c>
      <c r="BI20" s="100">
        <f>COUNTIF($C$20:$AF$20,"Ddung")</f>
        <v>0</v>
      </c>
      <c r="BJ20" s="100">
        <f>COUNTIF($C$20:$AF$20,"HàT")</f>
        <v>0</v>
      </c>
      <c r="BK20">
        <f>SUM(AG30:BI30)</f>
        <v>0</v>
      </c>
    </row>
    <row r="21" spans="1:63" ht="17.100000000000001" customHeight="1">
      <c r="A21" s="316">
        <v>5</v>
      </c>
      <c r="B21" s="20">
        <v>1</v>
      </c>
      <c r="C21" s="4"/>
      <c r="D21" s="11"/>
      <c r="E21" s="4"/>
      <c r="F21" s="11"/>
      <c r="G21" s="5"/>
      <c r="H21" s="5"/>
      <c r="I21" s="4"/>
      <c r="J21" s="11"/>
      <c r="K21" s="4"/>
      <c r="L21" s="11"/>
      <c r="M21" s="5"/>
      <c r="N21" s="5"/>
      <c r="O21" s="35"/>
      <c r="P21" s="74"/>
      <c r="Q21" s="4"/>
      <c r="R21" s="11"/>
      <c r="S21" s="4"/>
      <c r="T21" s="11"/>
      <c r="U21" s="5"/>
      <c r="V21" s="5"/>
      <c r="W21" s="4"/>
      <c r="X21" s="11"/>
      <c r="Y21" s="4"/>
      <c r="Z21" s="11"/>
      <c r="AA21" s="4"/>
      <c r="AB21" s="11"/>
      <c r="AC21" s="5"/>
      <c r="AD21" s="5"/>
      <c r="AE21" s="4"/>
      <c r="AF21" s="11"/>
      <c r="AG21" s="101">
        <f>COUNTIF($C$21:$AF$21,"Hương")</f>
        <v>0</v>
      </c>
      <c r="AH21" s="101">
        <f>COUNTIF($C$21:$AF$21,"Lân")</f>
        <v>0</v>
      </c>
      <c r="AI21" s="101">
        <f>COUNTIF($C$21:$AF$21,"Thủy")</f>
        <v>0</v>
      </c>
      <c r="AJ21" s="101">
        <f>COUNTIF($C$21:$AF$21,"Trang")</f>
        <v>0</v>
      </c>
      <c r="AK21" s="101">
        <f>COUNTIF($C$21:$AF$21,"Hà")</f>
        <v>0</v>
      </c>
      <c r="AL21" s="101">
        <f>COUNTIF($C$21:$AF$21,"My")</f>
        <v>0</v>
      </c>
      <c r="AM21" s="101">
        <f>COUNTIF($C$21:$AF$21,"Tám")</f>
        <v>0</v>
      </c>
      <c r="AN21" s="101">
        <f>COUNTIF($C$21:$AF$21,"Mến")</f>
        <v>0</v>
      </c>
      <c r="AO21" s="101">
        <f>COUNTIF($C$21:$AF$21,"Thiệp")</f>
        <v>0</v>
      </c>
      <c r="AP21" s="101">
        <f>COUNTIF($C$21:$AF$21,"TrangH")</f>
        <v>0</v>
      </c>
      <c r="AQ21" s="101">
        <f>COUNTIF($C$21:$AF$21,"ThủyL")</f>
        <v>0</v>
      </c>
      <c r="AR21" s="101">
        <f>COUNTIF($C$21:$AF$21,"Sơn")</f>
        <v>0</v>
      </c>
      <c r="AS21" s="101">
        <f>COUNTIF($C$21:$AF$21,"Nga")</f>
        <v>0</v>
      </c>
      <c r="AT21" s="101">
        <f>COUNTIF($C$21:$AF$21,"Dung")</f>
        <v>0</v>
      </c>
      <c r="AU21" s="101">
        <f>COUNTIF($C$21:$AF$21,"Hiền")</f>
        <v>0</v>
      </c>
      <c r="AV21" s="101">
        <f>COUNTIF($C$21:$AF$21,"Thúy")</f>
        <v>0</v>
      </c>
      <c r="AW21" s="101">
        <f>COUNTIF($C$21:$AF$21,"Ngọc")</f>
        <v>0</v>
      </c>
      <c r="AX21" s="101">
        <f>COUNTIF($C$21:$AF$21,"Hoa")</f>
        <v>0</v>
      </c>
      <c r="AY21" s="101">
        <f>COUNTIF($C$21:$AF$21,"Thơm")</f>
        <v>0</v>
      </c>
      <c r="AZ21" s="101">
        <f>COUNTIF($C$21:$AF$21,"Phương")</f>
        <v>0</v>
      </c>
      <c r="BA21" s="101">
        <f>COUNTIF($C$21:$AF$21,"Hiếu")</f>
        <v>0</v>
      </c>
      <c r="BB21" s="101">
        <f>COUNTIF($C$21:$AF$21,"Quỳnh")</f>
        <v>0</v>
      </c>
      <c r="BC21" s="101">
        <f>COUNTIF($C$21:$AF$21,"Oanh")</f>
        <v>0</v>
      </c>
      <c r="BD21" s="101">
        <f>COUNTIF($C$21:$AF$21,"P.Hiền")</f>
        <v>0</v>
      </c>
      <c r="BE21" s="101">
        <f>COUNTIF($C$21:$AF$21,"Huê")</f>
        <v>0</v>
      </c>
      <c r="BF21" s="101">
        <f>COUNTIF($C$21:$AF$21,"Tiến")</f>
        <v>0</v>
      </c>
      <c r="BG21" s="101">
        <f>COUNTIF($C$21:$AF$21,"Lương")</f>
        <v>0</v>
      </c>
      <c r="BH21" s="101">
        <f>COUNTIF($C$21:$AF$21,"Tâm")</f>
        <v>0</v>
      </c>
      <c r="BI21" s="101">
        <f>COUNTIF($C$21:$AF$21,"Ddung")</f>
        <v>0</v>
      </c>
      <c r="BJ21" s="101">
        <f>COUNTIF($C$21:$AF$21,"HàT")</f>
        <v>0</v>
      </c>
      <c r="BK21">
        <f t="shared" si="0"/>
        <v>0</v>
      </c>
    </row>
    <row r="22" spans="1:63" ht="17.100000000000001" customHeight="1">
      <c r="A22" s="316"/>
      <c r="B22" s="21">
        <v>2</v>
      </c>
      <c r="C22" s="6"/>
      <c r="D22" s="7"/>
      <c r="E22" s="6"/>
      <c r="F22" s="7"/>
      <c r="G22" s="8"/>
      <c r="H22" s="8"/>
      <c r="I22" s="6"/>
      <c r="J22" s="7"/>
      <c r="K22" s="6"/>
      <c r="L22" s="7"/>
      <c r="M22" s="8"/>
      <c r="N22" s="8"/>
      <c r="O22" s="6"/>
      <c r="P22" s="7"/>
      <c r="Q22" s="6"/>
      <c r="R22" s="7"/>
      <c r="S22" s="6"/>
      <c r="T22" s="7"/>
      <c r="U22" s="8"/>
      <c r="V22" s="8"/>
      <c r="W22" s="6"/>
      <c r="X22" s="7"/>
      <c r="Y22" s="6"/>
      <c r="Z22" s="7"/>
      <c r="AA22" s="6"/>
      <c r="AB22" s="7"/>
      <c r="AC22" s="8"/>
      <c r="AD22" s="8"/>
      <c r="AE22" s="6"/>
      <c r="AF22" s="7"/>
      <c r="AG22" s="101">
        <f>COUNTIF($C$22:$AF$22,"Hương")</f>
        <v>0</v>
      </c>
      <c r="AH22" s="101">
        <f>COUNTIF($C$22:$AF$22,"Lân")</f>
        <v>0</v>
      </c>
      <c r="AI22" s="101">
        <f>COUNTIF($C$22:$AF$22,"Thủy")</f>
        <v>0</v>
      </c>
      <c r="AJ22" s="101">
        <f>COUNTIF($C$22:$AF$22,"Trang")</f>
        <v>0</v>
      </c>
      <c r="AK22" s="101">
        <f>COUNTIF($C$22:$AF$22,"Hà")</f>
        <v>0</v>
      </c>
      <c r="AL22" s="101">
        <f>COUNTIF($C$22:$AF$22,"My")</f>
        <v>0</v>
      </c>
      <c r="AM22" s="101">
        <f>COUNTIF($C$22:$AF$22,"Tám")</f>
        <v>0</v>
      </c>
      <c r="AN22" s="101">
        <f>COUNTIF($C$22:$AF$22,"Mến")</f>
        <v>0</v>
      </c>
      <c r="AO22" s="101">
        <f>COUNTIF($C$22:$AF$22,"Thiệp")</f>
        <v>0</v>
      </c>
      <c r="AP22" s="101">
        <f>COUNTIF($C$22:$AF$22,"TrangH")</f>
        <v>0</v>
      </c>
      <c r="AQ22" s="101">
        <f>COUNTIF($C$22:$AF$22,"ThủyL")</f>
        <v>0</v>
      </c>
      <c r="AR22" s="101">
        <f>COUNTIF($C$22:$AF$22,"Sơn")</f>
        <v>0</v>
      </c>
      <c r="AS22" s="101">
        <f>COUNTIF($C$22:$AF$22,"Ngà")</f>
        <v>0</v>
      </c>
      <c r="AT22" s="101">
        <f>COUNTIF($C$22:$AF$22,"Dung")</f>
        <v>0</v>
      </c>
      <c r="AU22" s="101">
        <f>COUNTIF($C$22:$AF$22,"Hiền")</f>
        <v>0</v>
      </c>
      <c r="AV22" s="101">
        <f>COUNTIF($C$22:$AF$22,"Thúy")</f>
        <v>0</v>
      </c>
      <c r="AW22" s="101">
        <f>COUNTIF($C$22:$AF$22,"Ngọc")</f>
        <v>0</v>
      </c>
      <c r="AX22" s="101">
        <f>COUNTIF($C$22:$AF$22,"Hoa")</f>
        <v>0</v>
      </c>
      <c r="AY22" s="101">
        <f>COUNTIF($C$22:$AF$22,"Thơm")</f>
        <v>0</v>
      </c>
      <c r="AZ22" s="101">
        <f>COUNTIF($C$22:$AF$22,"Phương")</f>
        <v>0</v>
      </c>
      <c r="BA22" s="101">
        <f>COUNTIF($C$22:$AF$22,"Hiếu")</f>
        <v>0</v>
      </c>
      <c r="BB22" s="101">
        <f>COUNTIF($C$22:$AF$22,"Quỳnh")</f>
        <v>0</v>
      </c>
      <c r="BC22" s="101">
        <f>COUNTIF($C$22:$AF$22,"Oanh")</f>
        <v>0</v>
      </c>
      <c r="BD22" s="101">
        <f>COUNTIF($C$22:$AF$22,"P.Hiền")</f>
        <v>0</v>
      </c>
      <c r="BE22" s="101">
        <f>COUNTIF($C$22:$AF$22,"Huê")</f>
        <v>0</v>
      </c>
      <c r="BF22" s="101">
        <f>COUNTIF($C$22:$AF$22,"tiến")</f>
        <v>0</v>
      </c>
      <c r="BG22" s="101">
        <f>COUNTIF($C$22:$AF$22,"Lương")</f>
        <v>0</v>
      </c>
      <c r="BH22" s="101">
        <f>COUNTIF($C$22:$AF$22,"Tâm")</f>
        <v>0</v>
      </c>
      <c r="BI22" s="101">
        <f>COUNTIF($C$22:$AF$22,"Ddung")</f>
        <v>0</v>
      </c>
      <c r="BJ22" s="101">
        <f>COUNTIF($C$22:$AF$22,"HàT")</f>
        <v>0</v>
      </c>
      <c r="BK22">
        <f t="shared" si="0"/>
        <v>0</v>
      </c>
    </row>
    <row r="23" spans="1:63" ht="17.100000000000001" customHeight="1">
      <c r="A23" s="316"/>
      <c r="B23" s="21">
        <v>3</v>
      </c>
      <c r="C23" s="6"/>
      <c r="D23" s="7"/>
      <c r="E23" s="6"/>
      <c r="F23" s="7"/>
      <c r="G23" s="8"/>
      <c r="H23" s="8"/>
      <c r="I23" s="6"/>
      <c r="J23" s="7"/>
      <c r="K23" s="6"/>
      <c r="L23" s="7"/>
      <c r="M23" s="8"/>
      <c r="N23" s="8"/>
      <c r="O23" s="6"/>
      <c r="P23" s="7"/>
      <c r="Q23" s="6"/>
      <c r="R23" s="7"/>
      <c r="S23" s="6"/>
      <c r="T23" s="7"/>
      <c r="U23" s="8"/>
      <c r="V23" s="8"/>
      <c r="W23" s="6"/>
      <c r="X23" s="7"/>
      <c r="Y23" s="6"/>
      <c r="Z23" s="7"/>
      <c r="AA23" s="6"/>
      <c r="AB23" s="7"/>
      <c r="AC23" s="8"/>
      <c r="AD23" s="8"/>
      <c r="AE23" s="6"/>
      <c r="AF23" s="7"/>
      <c r="AG23" s="101">
        <f>COUNTIF($C$23:$AF$23,"Hương")</f>
        <v>0</v>
      </c>
      <c r="AH23" s="101">
        <f>COUNTIF($C$23:$AF$23,"Lân")</f>
        <v>0</v>
      </c>
      <c r="AI23" s="101">
        <f>COUNTIF($C$23:$AF$23,"Thủy")</f>
        <v>0</v>
      </c>
      <c r="AJ23" s="101">
        <f>COUNTIF($C$23:$AF$23,"Trang")</f>
        <v>0</v>
      </c>
      <c r="AK23" s="101">
        <f>COUNTIF($C$23:$AF$23,"Hà")</f>
        <v>0</v>
      </c>
      <c r="AL23" s="101">
        <f>COUNTIF($C$23:$AF$23,"My")</f>
        <v>0</v>
      </c>
      <c r="AM23" s="101">
        <f>COUNTIF($C$23:$AF$23,"Tám")</f>
        <v>0</v>
      </c>
      <c r="AN23" s="101">
        <f>COUNTIF($C$23:$AF$23,"Mến")</f>
        <v>0</v>
      </c>
      <c r="AO23" s="101">
        <f>COUNTIF($C$23:$AF$23,"Thiệp")</f>
        <v>0</v>
      </c>
      <c r="AP23" s="101">
        <f>COUNTIF($C$23:$AF$23,"TrangH")</f>
        <v>0</v>
      </c>
      <c r="AQ23" s="101">
        <f>COUNTIF($C$23:$AF$23,"ThủyL")</f>
        <v>0</v>
      </c>
      <c r="AR23" s="101">
        <f>COUNTIF($C$23:$AF$23,"Sơn")</f>
        <v>0</v>
      </c>
      <c r="AS23" s="101">
        <f>COUNTIF($C$23:$AF$23,"Ngà")</f>
        <v>0</v>
      </c>
      <c r="AT23" s="101">
        <f>COUNTIF($C$23:$AF$23,"Dung")</f>
        <v>0</v>
      </c>
      <c r="AU23" s="101">
        <f>COUNTIF($C$23:$AF$23,"Hiền")</f>
        <v>0</v>
      </c>
      <c r="AV23" s="101">
        <f>COUNTIF($C$23:$AF$23,"Thúy")</f>
        <v>0</v>
      </c>
      <c r="AW23" s="101">
        <f>COUNTIF($C$23:$AF$23,"Ngọc")</f>
        <v>0</v>
      </c>
      <c r="AX23" s="101">
        <f>COUNTIF($C$23:$AF$23,"Hoa")</f>
        <v>0</v>
      </c>
      <c r="AY23" s="101">
        <f>COUNTIF($C$23:$AF$23,"Thơm")</f>
        <v>0</v>
      </c>
      <c r="AZ23" s="101">
        <f>COUNTIF($C$23:$AF$23,"Phương")</f>
        <v>0</v>
      </c>
      <c r="BA23" s="101">
        <f>COUNTIF($C$23:$AF$23,"Hiếu")</f>
        <v>0</v>
      </c>
      <c r="BB23" s="101">
        <f>COUNTIF($C$23:$AF$23,"Quỳnh")</f>
        <v>0</v>
      </c>
      <c r="BC23" s="101">
        <f>COUNTIF($C$23:$AF$23,"Oanh")</f>
        <v>0</v>
      </c>
      <c r="BD23" s="101">
        <f>COUNTIF($C$23:$AF$23,"P.Hiền")</f>
        <v>0</v>
      </c>
      <c r="BE23" s="101">
        <f>COUNTIF($C$23:$AF$23,"Huê")</f>
        <v>0</v>
      </c>
      <c r="BF23" s="101">
        <f>COUNTIF($C$23:$AF$23,"tiến")</f>
        <v>0</v>
      </c>
      <c r="BG23" s="101">
        <f>COUNTIF($C$23:$AF$23,"Lương")</f>
        <v>0</v>
      </c>
      <c r="BH23" s="101">
        <f>COUNTIF($C$23:$AF$23,"Tâm")</f>
        <v>0</v>
      </c>
      <c r="BI23" s="101">
        <f>COUNTIF($C$23:$AF$23,"Ddung")</f>
        <v>0</v>
      </c>
      <c r="BJ23" s="101">
        <f>COUNTIF($C$23:$AF$23,"HàT")</f>
        <v>0</v>
      </c>
      <c r="BK23">
        <f t="shared" si="0"/>
        <v>0</v>
      </c>
    </row>
    <row r="24" spans="1:63" ht="17.100000000000001" customHeight="1">
      <c r="A24" s="316"/>
      <c r="B24" s="21">
        <v>4</v>
      </c>
      <c r="C24" s="6"/>
      <c r="D24" s="7"/>
      <c r="E24" s="6"/>
      <c r="F24" s="7"/>
      <c r="G24" s="8"/>
      <c r="H24" s="8"/>
      <c r="I24" s="6"/>
      <c r="J24" s="7"/>
      <c r="K24" s="6"/>
      <c r="L24" s="7"/>
      <c r="M24" s="8"/>
      <c r="N24" s="8"/>
      <c r="O24" s="6"/>
      <c r="P24" s="7"/>
      <c r="Q24" s="6"/>
      <c r="R24" s="7"/>
      <c r="S24" s="6"/>
      <c r="T24" s="7"/>
      <c r="U24" s="6"/>
      <c r="V24" s="8"/>
      <c r="W24" s="6"/>
      <c r="X24" s="7"/>
      <c r="Y24" s="6"/>
      <c r="Z24" s="7"/>
      <c r="AA24" s="6"/>
      <c r="AB24" s="7"/>
      <c r="AC24" s="6"/>
      <c r="AD24" s="7"/>
      <c r="AE24" s="8"/>
      <c r="AF24" s="7"/>
      <c r="AG24" s="101">
        <f>COUNTIF($C$24:$AF$24,"Hương")</f>
        <v>0</v>
      </c>
      <c r="AH24" s="101">
        <f>COUNTIF($C$24:$AF$24,"Lân")</f>
        <v>0</v>
      </c>
      <c r="AI24" s="101">
        <f>COUNTIF($C$24:$AF$24,"Thủy")</f>
        <v>0</v>
      </c>
      <c r="AJ24" s="101">
        <f>COUNTIF($C$24:$AF$24,"Trang")</f>
        <v>0</v>
      </c>
      <c r="AK24" s="101">
        <f>COUNTIF($C$24:$AF$24,"Hà")</f>
        <v>0</v>
      </c>
      <c r="AL24" s="101">
        <f>COUNTIF($C$24:$AF$24,"My")</f>
        <v>0</v>
      </c>
      <c r="AM24" s="101">
        <f>COUNTIF($C$24:$AF$24,"Tám")</f>
        <v>0</v>
      </c>
      <c r="AN24" s="101">
        <f>COUNTIF($C$24:$AF$24,"Mến")</f>
        <v>0</v>
      </c>
      <c r="AO24" s="101">
        <f>COUNTIF($C$24:$AF$24,"Thiệp")</f>
        <v>0</v>
      </c>
      <c r="AP24" s="101">
        <f>COUNTIF($C$24:$AF$24,"TrangH")</f>
        <v>0</v>
      </c>
      <c r="AQ24" s="101">
        <f>COUNTIF($C$24:$AF$24,"ThủyL")</f>
        <v>0</v>
      </c>
      <c r="AR24" s="101">
        <f>COUNTIF($C$24:$AF$24,"sơn")</f>
        <v>0</v>
      </c>
      <c r="AS24" s="101">
        <f>COUNTIF($C$24:$AF$24,"Ngà")</f>
        <v>0</v>
      </c>
      <c r="AT24" s="101">
        <f>COUNTIF($C$24:$AF$24,"Dung")</f>
        <v>0</v>
      </c>
      <c r="AU24" s="101">
        <f>COUNTIF($C$24:$AF$24,"Hiền")</f>
        <v>0</v>
      </c>
      <c r="AV24" s="101">
        <f>COUNTIF($C$24:$AF$24,"Thúy")</f>
        <v>0</v>
      </c>
      <c r="AW24" s="101">
        <f>COUNTIF($C$24:$AF$24,"Ngọc")</f>
        <v>0</v>
      </c>
      <c r="AX24" s="101">
        <f>COUNTIF($C$24:$AF$24,"Hoa")</f>
        <v>0</v>
      </c>
      <c r="AY24" s="101">
        <f>COUNTIF($C$24:$AF$24,"Thơm")</f>
        <v>0</v>
      </c>
      <c r="AZ24" s="101">
        <f>COUNTIF($C$24:$AF$24,"Phương")</f>
        <v>0</v>
      </c>
      <c r="BA24" s="101">
        <f>COUNTIF($C$24:$AF$24,"Hiếu")</f>
        <v>0</v>
      </c>
      <c r="BB24" s="101">
        <f>COUNTIF($C$24:$AF$24,"Quỳnh")</f>
        <v>0</v>
      </c>
      <c r="BC24" s="101">
        <f>COUNTIF($C$24:$AF$24,"Oanh")</f>
        <v>0</v>
      </c>
      <c r="BD24" s="101">
        <f>COUNTIF($C$24:$AF$24,"P.Hiền")</f>
        <v>0</v>
      </c>
      <c r="BE24" s="101">
        <f>COUNTIF($C$24:$AF$24,"Huê")</f>
        <v>0</v>
      </c>
      <c r="BF24" s="101">
        <f>COUNTIF($C$24:$AF$24,"Tiến")</f>
        <v>0</v>
      </c>
      <c r="BG24" s="101">
        <f>COUNTIF($C$24:$AF$24,"Lương")</f>
        <v>0</v>
      </c>
      <c r="BH24" s="101">
        <f>COUNTIF($C$24:$AF$24,"Tâm")</f>
        <v>0</v>
      </c>
      <c r="BI24" s="101">
        <f>COUNTIF($C$24:$AF$24,"Ddung")</f>
        <v>0</v>
      </c>
      <c r="BJ24" s="101">
        <f>COUNTIF($C$24:$AF$24,"HàT")</f>
        <v>0</v>
      </c>
      <c r="BK24">
        <f t="shared" si="0"/>
        <v>0</v>
      </c>
    </row>
    <row r="25" spans="1:63" ht="17.100000000000001" customHeight="1">
      <c r="A25" s="316"/>
      <c r="B25" s="21">
        <v>5</v>
      </c>
      <c r="C25" s="6"/>
      <c r="D25" s="7"/>
      <c r="E25" s="6"/>
      <c r="F25" s="7"/>
      <c r="G25" s="8"/>
      <c r="H25" s="8"/>
      <c r="I25" s="6"/>
      <c r="J25" s="7"/>
      <c r="K25" s="6"/>
      <c r="L25" s="7"/>
      <c r="M25" s="33"/>
      <c r="N25" s="8"/>
      <c r="O25" s="24"/>
      <c r="P25" s="27"/>
      <c r="Q25" s="6"/>
      <c r="R25" s="7"/>
      <c r="S25" s="6"/>
      <c r="T25" s="7"/>
      <c r="U25" s="6"/>
      <c r="V25" s="8"/>
      <c r="W25" s="56"/>
      <c r="X25" s="57"/>
      <c r="Y25" s="6"/>
      <c r="Z25" s="7"/>
      <c r="AA25" s="6"/>
      <c r="AB25" s="7"/>
      <c r="AC25" s="8"/>
      <c r="AD25" s="8"/>
      <c r="AE25" s="24"/>
      <c r="AF25" s="27"/>
      <c r="AG25" s="101">
        <f>COUNTIF($C$25:$AF$25,"Hương")</f>
        <v>0</v>
      </c>
      <c r="AH25" s="101">
        <f>COUNTIF($C$25:$AF$25,"Lân")</f>
        <v>0</v>
      </c>
      <c r="AI25" s="101">
        <f>COUNTIF($C$25:$AF$25,"thủy")</f>
        <v>0</v>
      </c>
      <c r="AJ25" s="101">
        <f>COUNTIF($C$25:$AF$25,"Trang")</f>
        <v>0</v>
      </c>
      <c r="AK25" s="101">
        <f>COUNTIF($C$25:$AF$25,"hà")</f>
        <v>0</v>
      </c>
      <c r="AL25" s="101">
        <f>COUNTIF($C$25:$AF$25,"My")</f>
        <v>0</v>
      </c>
      <c r="AM25" s="101">
        <f>COUNTIF($C$25:$AF$25,"Tám")</f>
        <v>0</v>
      </c>
      <c r="AN25" s="101">
        <f>COUNTIF($C$25:$AF$25,"Mến")</f>
        <v>0</v>
      </c>
      <c r="AO25" s="101">
        <f>COUNTIF($C$25:$AF$25,"Thiệp")</f>
        <v>0</v>
      </c>
      <c r="AP25" s="101">
        <f>COUNTIF($C$25:$AF$25,"TrangH")</f>
        <v>0</v>
      </c>
      <c r="AQ25" s="101">
        <f>COUNTIF($C$25:$AF$25,"ThỦYl")</f>
        <v>0</v>
      </c>
      <c r="AR25" s="101">
        <f>COUNTIF($C$25:$AF$25,"Sơn")</f>
        <v>0</v>
      </c>
      <c r="AS25" s="101">
        <f>COUNTIF($C$25:$AF$25,"ngà")</f>
        <v>0</v>
      </c>
      <c r="AT25" s="101">
        <f>COUNTIF($C$25:$AF$25,"Dung")</f>
        <v>0</v>
      </c>
      <c r="AU25" s="101">
        <f>COUNTIF($C$25:$AF$25,"Hiền")</f>
        <v>0</v>
      </c>
      <c r="AV25" s="101">
        <f>COUNTIF($C$25:$AF$25,"Thúy")</f>
        <v>0</v>
      </c>
      <c r="AW25" s="101">
        <f>COUNTIF($C$25:$AF$25,"Ngọc")</f>
        <v>0</v>
      </c>
      <c r="AX25" s="101">
        <f>COUNTIF($C$25:$AF$25,"Hoa")</f>
        <v>0</v>
      </c>
      <c r="AY25" s="101">
        <f>COUNTIF($C$25:$AF$25,"Thơm")</f>
        <v>0</v>
      </c>
      <c r="AZ25" s="101">
        <f>COUNTIF($C$25:$AF$25,"Phương")</f>
        <v>0</v>
      </c>
      <c r="BA25" s="101">
        <f>COUNTIF($C$25:$AF$25,"Hiếu")</f>
        <v>0</v>
      </c>
      <c r="BB25" s="101">
        <f>COUNTIF($C$25:$AF$25,"Quỳnh")</f>
        <v>0</v>
      </c>
      <c r="BC25" s="101">
        <f>COUNTIF($C$25:$AF$25,"oanh")</f>
        <v>0</v>
      </c>
      <c r="BD25" s="101">
        <f>COUNTIF($C$25:$AF$25,"P.Hiền")</f>
        <v>0</v>
      </c>
      <c r="BE25" s="101">
        <f>COUNTIF($C$25:$AF$25,"Huê")</f>
        <v>0</v>
      </c>
      <c r="BF25" s="101">
        <f>COUNTIF($C$25:$AF$25,"tiến")</f>
        <v>0</v>
      </c>
      <c r="BG25" s="101">
        <f>COUNTIF($C$25:$AF$25,"Lương")</f>
        <v>0</v>
      </c>
      <c r="BH25" s="101">
        <f>COUNTIF($C$25:$AF$25,"Tâm")</f>
        <v>0</v>
      </c>
      <c r="BI25" s="101">
        <f>COUNTIF($C$25:$AF$25,"Ddung")</f>
        <v>0</v>
      </c>
      <c r="BJ25" s="101">
        <f>COUNTIF($C$25:$AF$25,"HàT")</f>
        <v>0</v>
      </c>
      <c r="BK25">
        <f t="shared" si="0"/>
        <v>0</v>
      </c>
    </row>
    <row r="26" spans="1:63" ht="17.100000000000001" customHeight="1">
      <c r="A26" s="313">
        <v>6</v>
      </c>
      <c r="B26" s="20">
        <v>1</v>
      </c>
      <c r="C26" s="4"/>
      <c r="D26" s="11"/>
      <c r="E26" s="4"/>
      <c r="F26" s="11"/>
      <c r="G26" s="5"/>
      <c r="H26" s="5"/>
      <c r="I26" s="4"/>
      <c r="J26" s="11"/>
      <c r="K26" s="4"/>
      <c r="L26" s="11"/>
      <c r="M26" s="34"/>
      <c r="N26" s="5"/>
      <c r="O26" s="35"/>
      <c r="P26" s="74"/>
      <c r="Q26" s="4"/>
      <c r="R26" s="11"/>
      <c r="S26" s="4"/>
      <c r="T26" s="11"/>
      <c r="U26" s="5"/>
      <c r="V26" s="5"/>
      <c r="W26" s="4"/>
      <c r="X26" s="11"/>
      <c r="Y26" s="4"/>
      <c r="Z26" s="11"/>
      <c r="AA26" s="4"/>
      <c r="AB26" s="11"/>
      <c r="AC26" s="5"/>
      <c r="AD26" s="5"/>
      <c r="AE26" s="4"/>
      <c r="AF26" s="11"/>
      <c r="AG26" s="101">
        <f>COUNTIF($C$26:$AF$26,"Hương")</f>
        <v>0</v>
      </c>
      <c r="AH26" s="101">
        <f>COUNTIF($C$26:$AF$26,"Lân")</f>
        <v>0</v>
      </c>
      <c r="AI26" s="101">
        <f>COUNTIF($C$26:$AF$26,"Thủy")</f>
        <v>0</v>
      </c>
      <c r="AJ26" s="101">
        <f>COUNTIF($C$26:$AF$26,"Trang")</f>
        <v>0</v>
      </c>
      <c r="AK26" s="101">
        <f>COUNTIF($C$26:$AF$26,"Hà")</f>
        <v>0</v>
      </c>
      <c r="AL26" s="101">
        <f>COUNTIF($C$26:$AF$26,"My")</f>
        <v>0</v>
      </c>
      <c r="AM26" s="101">
        <f>COUNTIF($C$26:$AF$26,"Tám")</f>
        <v>0</v>
      </c>
      <c r="AN26" s="101">
        <f>COUNTIF($C$26:$AF$26,"Mến")</f>
        <v>0</v>
      </c>
      <c r="AO26" s="101">
        <f>COUNTIF($C$26:$AF$26,"Thiệp")</f>
        <v>0</v>
      </c>
      <c r="AP26" s="101">
        <f>COUNTIF($C$26:$AF$26,"TrangH")</f>
        <v>0</v>
      </c>
      <c r="AQ26" s="101">
        <f>COUNTIF($C$26:$AF$26,"thủyL")</f>
        <v>0</v>
      </c>
      <c r="AR26" s="101">
        <f>COUNTIF($C$26:$AF$26,"Sơn")</f>
        <v>0</v>
      </c>
      <c r="AS26" s="101">
        <f>COUNTIF($C$26:$AF$26,"Ngà")</f>
        <v>0</v>
      </c>
      <c r="AT26" s="101">
        <f>COUNTIF($C$26:$AF$26,"Dung")</f>
        <v>0</v>
      </c>
      <c r="AU26" s="101">
        <f>COUNTIF($C$26:$AF$26,"Hiền")</f>
        <v>0</v>
      </c>
      <c r="AV26" s="101">
        <f>COUNTIF($C$26:$AF$26,"Thúy")</f>
        <v>0</v>
      </c>
      <c r="AW26" s="101">
        <f>COUNTIF($C$26:$AF$26,"Ngọc")</f>
        <v>0</v>
      </c>
      <c r="AX26" s="101">
        <f>COUNTIF($C$26:$AF$26,"Hoa")</f>
        <v>0</v>
      </c>
      <c r="AY26" s="101">
        <f>COUNTIF($C$26:$AF$26,"Thơm")</f>
        <v>0</v>
      </c>
      <c r="AZ26" s="101">
        <f>COUNTIF($C$26:$AF$26,"Phương")</f>
        <v>0</v>
      </c>
      <c r="BA26" s="101">
        <f>COUNTIF($C$26:$AF$26,"Hiếu")</f>
        <v>0</v>
      </c>
      <c r="BB26" s="101">
        <f>COUNTIF($C$26:$AF$26,"Quỳnh")</f>
        <v>0</v>
      </c>
      <c r="BC26" s="101">
        <f>COUNTIF($C$26:$AF$26,"Oanh")</f>
        <v>0</v>
      </c>
      <c r="BD26" s="101">
        <f>COUNTIF($C$26:$AF$26,"P.Hiền")</f>
        <v>0</v>
      </c>
      <c r="BE26" s="101">
        <f>COUNTIF($C$26:$AF$26,"Huê")</f>
        <v>0</v>
      </c>
      <c r="BF26" s="101">
        <f>COUNTIF($C$26:$AF$26,"Tiến")</f>
        <v>0</v>
      </c>
      <c r="BG26" s="101">
        <f>COUNTIF($C$26:$AF$26,"Lương")</f>
        <v>0</v>
      </c>
      <c r="BH26" s="101">
        <f>COUNTIF($C$26:$AF$26,"Tâm")</f>
        <v>0</v>
      </c>
      <c r="BI26" s="101">
        <f>COUNTIF($C$26:$AF$26,"Ddung")</f>
        <v>0</v>
      </c>
      <c r="BJ26" s="101">
        <f>COUNTIF($C$26:$AF$26,"HàT")</f>
        <v>0</v>
      </c>
      <c r="BK26">
        <f t="shared" si="0"/>
        <v>0</v>
      </c>
    </row>
    <row r="27" spans="1:63" ht="17.100000000000001" customHeight="1">
      <c r="A27" s="314"/>
      <c r="B27" s="21">
        <v>2</v>
      </c>
      <c r="C27" s="6"/>
      <c r="D27" s="7"/>
      <c r="E27" s="6"/>
      <c r="F27" s="7"/>
      <c r="G27" s="8"/>
      <c r="H27" s="8"/>
      <c r="I27" s="6"/>
      <c r="J27" s="7"/>
      <c r="K27" s="6"/>
      <c r="L27" s="7"/>
      <c r="M27" s="15"/>
      <c r="N27" s="8"/>
      <c r="O27" s="6"/>
      <c r="P27" s="7"/>
      <c r="Q27" s="6"/>
      <c r="R27" s="7"/>
      <c r="S27" s="6"/>
      <c r="T27" s="7"/>
      <c r="U27" s="8"/>
      <c r="V27" s="8"/>
      <c r="W27" s="6"/>
      <c r="X27" s="7"/>
      <c r="Y27" s="6"/>
      <c r="Z27" s="7"/>
      <c r="AA27" s="6"/>
      <c r="AB27" s="7"/>
      <c r="AC27" s="8"/>
      <c r="AD27" s="8"/>
      <c r="AE27" s="6"/>
      <c r="AF27" s="7"/>
      <c r="AG27" s="101">
        <f>COUNTIF($C$27:$AF$27,"Hương")</f>
        <v>0</v>
      </c>
      <c r="AH27" s="102">
        <f>COUNTIF($C$27:$AF$27,"lân")</f>
        <v>0</v>
      </c>
      <c r="AI27" s="101">
        <f>COUNTIF($C$27:$AF$27,"thủy")</f>
        <v>0</v>
      </c>
      <c r="AJ27" s="102">
        <f>COUNTIF($C$27:$AF$27,"trang")</f>
        <v>0</v>
      </c>
      <c r="AK27" s="101">
        <f>COUNTIF($C$27:$AF$27,"hà")</f>
        <v>0</v>
      </c>
      <c r="AL27" s="102">
        <f>COUNTIF($C$27:$AF$27,"my")</f>
        <v>0</v>
      </c>
      <c r="AM27" s="101">
        <f>COUNTIF($C$27:$AF$27,"tám")</f>
        <v>0</v>
      </c>
      <c r="AN27" s="101">
        <f>COUNTIF($C$27:$AF$27,"mến")</f>
        <v>0</v>
      </c>
      <c r="AO27" s="102">
        <f>COUNTIF($C$27:$AF$27,"Thiệp")</f>
        <v>0</v>
      </c>
      <c r="AP27" s="101">
        <f>COUNTIF($C$27:$AF$27,"TrangH")</f>
        <v>0</v>
      </c>
      <c r="AQ27" s="101">
        <f>COUNTIF($C$27:$AF$27,"ThủyL")</f>
        <v>0</v>
      </c>
      <c r="AR27" s="102">
        <f>COUNTIF($C$27:$AF$27,"Sơn")</f>
        <v>0</v>
      </c>
      <c r="AS27" s="102">
        <f>COUNTIF($C$27:$AF$27,"Ngà")</f>
        <v>0</v>
      </c>
      <c r="AT27" s="101">
        <f>COUNTIF($C$27:$AF$27,"Dung")</f>
        <v>0</v>
      </c>
      <c r="AU27" s="101">
        <f>COUNTIF($C$27:$AF$27,"Hiền")</f>
        <v>0</v>
      </c>
      <c r="AV27" s="101">
        <f>COUNTIF($C$27:$AF$27,"Thúy")</f>
        <v>0</v>
      </c>
      <c r="AW27" s="102">
        <f>COUNTIF($C$27:$AF$27,"Ngọc")</f>
        <v>0</v>
      </c>
      <c r="AX27" s="101">
        <f>COUNTIF($C$27:$AF$27,"Hoa")</f>
        <v>0</v>
      </c>
      <c r="AY27" s="101">
        <f>COUNTIF($C$27:$AF$27,"Thơm")</f>
        <v>0</v>
      </c>
      <c r="AZ27" s="101">
        <f>COUNTIF($C$27:$AF$27,"Phương")</f>
        <v>0</v>
      </c>
      <c r="BA27" s="101">
        <f>COUNTIF($C$27:$AF$27,"Hiếu")</f>
        <v>0</v>
      </c>
      <c r="BB27" s="101">
        <f>COUNTIF($C$27:$AF$27,"Quỳnh")</f>
        <v>0</v>
      </c>
      <c r="BC27" s="102">
        <f>COUNTIF($C$27:$AF$27,"Oanh")</f>
        <v>0</v>
      </c>
      <c r="BD27" s="101">
        <f>COUNTIF($C$27:$AF$27,"P.Hiền")</f>
        <v>0</v>
      </c>
      <c r="BE27" s="102">
        <f>COUNTIF($C$27:$AF$27,"Huê")</f>
        <v>0</v>
      </c>
      <c r="BF27" s="101">
        <f>COUNTIF($C$27:$AF$27,"Tiến")</f>
        <v>0</v>
      </c>
      <c r="BG27" s="101">
        <f>COUNTIF($C$27:$AF$27,"Lương")</f>
        <v>0</v>
      </c>
      <c r="BH27" s="102">
        <f>COUNTIF($C$27:$AF$27,"Tâm")</f>
        <v>0</v>
      </c>
      <c r="BI27" s="101">
        <f>COUNTIF($C$27:$AF$27,"Ddung")</f>
        <v>0</v>
      </c>
      <c r="BJ27" s="101">
        <f>COUNTIF($C$27:$AF$27,"HàT")</f>
        <v>0</v>
      </c>
      <c r="BK27">
        <f t="shared" si="0"/>
        <v>0</v>
      </c>
    </row>
    <row r="28" spans="1:63" ht="17.100000000000001" customHeight="1">
      <c r="A28" s="314"/>
      <c r="B28" s="21">
        <v>3</v>
      </c>
      <c r="C28" s="6"/>
      <c r="D28" s="7"/>
      <c r="E28" s="6"/>
      <c r="F28" s="7"/>
      <c r="G28" s="8"/>
      <c r="H28" s="8"/>
      <c r="I28" s="6"/>
      <c r="J28" s="7"/>
      <c r="K28" s="6"/>
      <c r="L28" s="7"/>
      <c r="M28" s="15"/>
      <c r="N28" s="8"/>
      <c r="O28" s="6"/>
      <c r="P28" s="7"/>
      <c r="Q28" s="6"/>
      <c r="R28" s="7"/>
      <c r="S28" s="6"/>
      <c r="T28" s="7"/>
      <c r="U28" s="8"/>
      <c r="V28" s="8"/>
      <c r="W28" s="6"/>
      <c r="X28" s="7"/>
      <c r="Y28" s="6"/>
      <c r="Z28" s="7"/>
      <c r="AA28" s="6"/>
      <c r="AB28" s="7"/>
      <c r="AC28" s="8"/>
      <c r="AD28" s="8"/>
      <c r="AE28" s="6"/>
      <c r="AF28" s="7"/>
      <c r="AG28" s="101">
        <f>COUNTIF($C$28:$AF$28,"Hương")</f>
        <v>0</v>
      </c>
      <c r="AH28" s="101">
        <f>COUNTIF($C$28:$AF$28,"Lân")</f>
        <v>0</v>
      </c>
      <c r="AI28" s="101">
        <f>COUNTIF($C$28:$AF$28,"trang")</f>
        <v>0</v>
      </c>
      <c r="AJ28" s="101">
        <f>COUNTIF($C$28:$AF$28,"hà")</f>
        <v>0</v>
      </c>
      <c r="AK28" s="101">
        <f>COUNTIF($C$28:$AF$28,"Ha")</f>
        <v>0</v>
      </c>
      <c r="AL28" s="101">
        <f>COUNTIF($C$28:$AF$28,"My")</f>
        <v>0</v>
      </c>
      <c r="AM28" s="101">
        <f>COUNTIF($C$28:$AF$28,"Tám")</f>
        <v>0</v>
      </c>
      <c r="AN28" s="101">
        <f>COUNTIF($C$28:$AF$28,"Mến")</f>
        <v>0</v>
      </c>
      <c r="AO28" s="101">
        <f>COUNTIF($C$28:$AF$28,"Thiệp")</f>
        <v>0</v>
      </c>
      <c r="AP28" s="101">
        <f>COUNTIF($C$28:$AF$28,"TrangH")</f>
        <v>0</v>
      </c>
      <c r="AQ28" s="101">
        <f>COUNTIF($C$28:$AF$28,"ThủyL")</f>
        <v>0</v>
      </c>
      <c r="AR28" s="101">
        <f>COUNTIF($C$28:$AF$28,"Sơn")</f>
        <v>0</v>
      </c>
      <c r="AS28" s="101">
        <f>COUNTIF($C$28:$AF$28,"Ngà")</f>
        <v>0</v>
      </c>
      <c r="AT28" s="101">
        <f>COUNTIF($C$28:$AF$28,"Dung")</f>
        <v>0</v>
      </c>
      <c r="AU28" s="101">
        <f>COUNTIF($C$28:$AF$28,"Hiền")</f>
        <v>0</v>
      </c>
      <c r="AV28" s="101">
        <f>COUNTIF($C$28:$AF$28,"Thúy")</f>
        <v>0</v>
      </c>
      <c r="AW28" s="101">
        <f>COUNTIF($C$28:$AF$28,"Ngọcq")</f>
        <v>0</v>
      </c>
      <c r="AX28" s="101">
        <f>COUNTIF($C$28:$AF$28,"Hoa")</f>
        <v>0</v>
      </c>
      <c r="AY28" s="101">
        <f>COUNTIF($C$28:$AF$28,"Thơm")</f>
        <v>0</v>
      </c>
      <c r="AZ28" s="101">
        <f>COUNTIF($C$28:$AF$28,"Phương")</f>
        <v>0</v>
      </c>
      <c r="BA28" s="101">
        <f>COUNTIF($C$28:$AF$28,"Hiếu")</f>
        <v>0</v>
      </c>
      <c r="BB28" s="101">
        <f>COUNTIF($C$28:$AF$28,"Quỳnh")</f>
        <v>0</v>
      </c>
      <c r="BC28" s="101">
        <f>COUNTIF($C$28:$AF$28,"Oanh")</f>
        <v>0</v>
      </c>
      <c r="BD28" s="101">
        <f>COUNTIF($C$28:$AF$28,"P.Hiền")</f>
        <v>0</v>
      </c>
      <c r="BE28" s="101">
        <f>COUNTIF($C$28:$AF$28,"Huê")</f>
        <v>0</v>
      </c>
      <c r="BF28" s="101">
        <f>COUNTIF($C$28:$AF$28,"Tiến")</f>
        <v>0</v>
      </c>
      <c r="BG28" s="101">
        <f>COUNTIF($C$28:$AF$28,"Lương")</f>
        <v>0</v>
      </c>
      <c r="BH28" s="101">
        <f>COUNTIF($C$28:$AF$28,"Tâm")</f>
        <v>0</v>
      </c>
      <c r="BI28" s="101">
        <f>COUNTIF($C$28:$AF$28,"Ddung")</f>
        <v>0</v>
      </c>
      <c r="BJ28" s="101">
        <f>COUNTIF($C$28:$AF$28,"HàT")</f>
        <v>0</v>
      </c>
      <c r="BK28">
        <f t="shared" si="0"/>
        <v>0</v>
      </c>
    </row>
    <row r="29" spans="1:63" ht="17.100000000000001" customHeight="1">
      <c r="A29" s="314"/>
      <c r="B29" s="21">
        <v>4</v>
      </c>
      <c r="C29" s="6"/>
      <c r="D29" s="7"/>
      <c r="E29" s="6"/>
      <c r="F29" s="7"/>
      <c r="G29" s="8"/>
      <c r="H29" s="8"/>
      <c r="I29" s="6"/>
      <c r="J29" s="7"/>
      <c r="K29" s="6"/>
      <c r="L29" s="7"/>
      <c r="M29" s="15"/>
      <c r="N29" s="8"/>
      <c r="O29" s="6"/>
      <c r="P29" s="7"/>
      <c r="Q29" s="6"/>
      <c r="R29" s="7"/>
      <c r="S29" s="6"/>
      <c r="T29" s="7"/>
      <c r="U29" s="6"/>
      <c r="V29" s="8"/>
      <c r="W29" s="6"/>
      <c r="X29" s="7"/>
      <c r="Y29" s="6"/>
      <c r="Z29" s="7"/>
      <c r="AA29" s="6"/>
      <c r="AB29" s="7"/>
      <c r="AC29" s="8"/>
      <c r="AD29" s="8"/>
      <c r="AE29" s="6"/>
      <c r="AF29" s="7"/>
      <c r="AG29" s="101">
        <f>COUNTIF($C$29:$AF$29,"Hương")</f>
        <v>0</v>
      </c>
      <c r="AH29" s="101">
        <f>COUNTIF($C$29:$AF$29,"Lân")</f>
        <v>0</v>
      </c>
      <c r="AI29" s="101">
        <f>COUNTIF($C$29:$AF$29,"Thủy")</f>
        <v>0</v>
      </c>
      <c r="AJ29" s="101">
        <f>COUNTIF($C$29:$AF$29,"Trang")</f>
        <v>0</v>
      </c>
      <c r="AK29" s="101">
        <f>COUNTIF($C$29:$AF$29,"Hà")</f>
        <v>0</v>
      </c>
      <c r="AL29" s="101">
        <f>COUNTIF($C$29:$AF$29,"My")</f>
        <v>0</v>
      </c>
      <c r="AM29" s="101">
        <f>COUNTIF($C$29:$AF$29,"Tám")</f>
        <v>0</v>
      </c>
      <c r="AN29" s="101">
        <f>COUNTIF($C$29:$AF$29,"Mến")</f>
        <v>0</v>
      </c>
      <c r="AO29" s="101">
        <f>COUNTIF($C$29:$AF$29,"Thiệp")</f>
        <v>0</v>
      </c>
      <c r="AP29" s="101">
        <f>COUNTIF($C$29:$AF$29,"TrangH")</f>
        <v>0</v>
      </c>
      <c r="AQ29" s="101">
        <f>COUNTIF($C$29:$AF$29,"ThủyL")</f>
        <v>0</v>
      </c>
      <c r="AR29" s="101">
        <f>COUNTIF($C$29:$AF$29,"Sơn")</f>
        <v>0</v>
      </c>
      <c r="AS29" s="101">
        <f>COUNTIF($C$29:$AF$29,"Ngà")</f>
        <v>0</v>
      </c>
      <c r="AT29" s="101">
        <f>COUNTIF($C$29:$AF$29,"Dung")</f>
        <v>0</v>
      </c>
      <c r="AU29" s="101">
        <f>COUNTIF($C$29:$AF$29,"Hiền")</f>
        <v>0</v>
      </c>
      <c r="AV29" s="101">
        <f>COUNTIF($C$29:$AF$29,"Thúy")</f>
        <v>0</v>
      </c>
      <c r="AW29" s="101">
        <f>COUNTIF($C$29:$AF$29,"Ngọc")</f>
        <v>0</v>
      </c>
      <c r="AX29" s="101">
        <f>COUNTIF($C$29:$AF$29,"Hoa")</f>
        <v>0</v>
      </c>
      <c r="AY29" s="101">
        <f>COUNTIF($C$29:$AF$29,"Thơm")</f>
        <v>0</v>
      </c>
      <c r="AZ29" s="101">
        <f>COUNTIF($C$29:$AF$29,"Phương")</f>
        <v>0</v>
      </c>
      <c r="BA29" s="101">
        <f>COUNTIF($C$29:$AF$29,"Hiếu")</f>
        <v>0</v>
      </c>
      <c r="BB29" s="101">
        <f>COUNTIF($C$29:$AF$29,"Quỳnh")</f>
        <v>0</v>
      </c>
      <c r="BC29" s="101">
        <f>COUNTIF($C$29:$AF$29,"Oanh")</f>
        <v>0</v>
      </c>
      <c r="BD29" s="101">
        <f>COUNTIF($C$29:$AF$29,"P.Hiền")</f>
        <v>0</v>
      </c>
      <c r="BE29" s="101">
        <f>COUNTIF($C$29:$AF$29,"Huê")</f>
        <v>0</v>
      </c>
      <c r="BF29" s="101">
        <f>COUNTIF($C$29:$AF$29,"Tiến")</f>
        <v>0</v>
      </c>
      <c r="BG29" s="101">
        <f>COUNTIF($C$29:$AF$29,"Lương")</f>
        <v>0</v>
      </c>
      <c r="BH29" s="101">
        <f>COUNTIF($C$29:$AF$29,"Tâmq")</f>
        <v>0</v>
      </c>
      <c r="BI29" s="101">
        <f>COUNTIF($C$29:$AF$29,"Ddung")</f>
        <v>0</v>
      </c>
      <c r="BJ29" s="101">
        <f>COUNTIF($C$29:$AF$29,"HàT")</f>
        <v>0</v>
      </c>
      <c r="BK29">
        <f t="shared" si="0"/>
        <v>0</v>
      </c>
    </row>
    <row r="30" spans="1:63" ht="17.100000000000001" customHeight="1">
      <c r="A30" s="314"/>
      <c r="B30" s="21">
        <v>5</v>
      </c>
      <c r="C30" s="6"/>
      <c r="D30" s="7"/>
      <c r="E30" s="6"/>
      <c r="F30" s="7"/>
      <c r="G30" s="8"/>
      <c r="H30" s="8"/>
      <c r="I30" s="6"/>
      <c r="J30" s="7"/>
      <c r="K30" s="6"/>
      <c r="L30" s="7"/>
      <c r="M30" s="31"/>
      <c r="N30" s="8"/>
      <c r="O30" s="24"/>
      <c r="P30" s="27"/>
      <c r="Q30" s="6"/>
      <c r="R30" s="7"/>
      <c r="S30" s="6"/>
      <c r="T30" s="7"/>
      <c r="U30" s="6"/>
      <c r="V30" s="8"/>
      <c r="W30" s="24"/>
      <c r="X30" s="27"/>
      <c r="Y30" s="6"/>
      <c r="Z30" s="7"/>
      <c r="AA30" s="6"/>
      <c r="AB30" s="7"/>
      <c r="AC30" s="8"/>
      <c r="AD30" s="8"/>
      <c r="AE30" s="6"/>
      <c r="AF30" s="7"/>
      <c r="AG30" s="101">
        <f>COUNTIF($C$30:$AF$30,"Hương")</f>
        <v>0</v>
      </c>
      <c r="AH30" s="101">
        <f>COUNTIF($C$30:$AF$30,"Lân")</f>
        <v>0</v>
      </c>
      <c r="AI30" s="101">
        <f>COUNTIF($C$30:$AF$30,"Thủy")</f>
        <v>0</v>
      </c>
      <c r="AJ30" s="101">
        <f>COUNTIF($C$30:$AF$30,"Trang")</f>
        <v>0</v>
      </c>
      <c r="AK30" s="101">
        <f>COUNTIF($C$30:$AF$30,"hà")</f>
        <v>0</v>
      </c>
      <c r="AL30" s="101">
        <f>COUNTIF($C$30:$AF$30,"My")</f>
        <v>0</v>
      </c>
      <c r="AM30" s="101">
        <f>COUNTIF($C$30:$AF$30,"Tám")</f>
        <v>0</v>
      </c>
      <c r="AN30" s="101">
        <f>COUNTIF($C$30:$AF$30,"Mến")</f>
        <v>0</v>
      </c>
      <c r="AO30" s="101">
        <f>COUNTIF($C$30:$AF$30,"Thiệp")</f>
        <v>0</v>
      </c>
      <c r="AP30" s="101">
        <f>COUNTIF($C$30:$AF$30,"TrangH")</f>
        <v>0</v>
      </c>
      <c r="AQ30" s="101">
        <f>COUNTIF($C$30:$AF$30,"ThỦYL")</f>
        <v>0</v>
      </c>
      <c r="AR30" s="101">
        <f>COUNTIF($C$30:$AF$30,"Sơn")</f>
        <v>0</v>
      </c>
      <c r="AS30" s="101">
        <f>COUNTIF($C$30:$AF$30,"Ngà")</f>
        <v>0</v>
      </c>
      <c r="AT30" s="101">
        <f>COUNTIF($C$30:$AF$30,"Dung")</f>
        <v>0</v>
      </c>
      <c r="AU30" s="101">
        <f>COUNTIF($C$30:$AF$30,"Hiền")</f>
        <v>0</v>
      </c>
      <c r="AV30" s="101">
        <f>COUNTIF($C$30:$AF$30,"Thúy")</f>
        <v>0</v>
      </c>
      <c r="AW30" s="101">
        <f>COUNTIF($C$30:$AF$30,"Ngọc")</f>
        <v>0</v>
      </c>
      <c r="AX30" s="101">
        <f>COUNTIF($C$30:$AF$30,"Hoa")</f>
        <v>0</v>
      </c>
      <c r="AY30" s="101">
        <f>COUNTIF($C$30:$AF$30,"Thơm")</f>
        <v>0</v>
      </c>
      <c r="AZ30" s="101">
        <f>COUNTIF($C$30:$AF$30,"Phương")</f>
        <v>0</v>
      </c>
      <c r="BA30" s="101">
        <f>COUNTIF($C$30:$AF$30,"Hiếu")</f>
        <v>0</v>
      </c>
      <c r="BB30" s="101">
        <f>COUNTIF($C$30:$AF$30,"Quỳnh")</f>
        <v>0</v>
      </c>
      <c r="BC30" s="101">
        <f>COUNTIF($C$30:$AF$30,"Oanh`")</f>
        <v>0</v>
      </c>
      <c r="BD30" s="101">
        <f>COUNTIF($C$30:$AF$30,"P.Hiền")</f>
        <v>0</v>
      </c>
      <c r="BE30" s="101">
        <f>COUNTIF($C$30:$AF$30,"Huê")</f>
        <v>0</v>
      </c>
      <c r="BF30" s="101">
        <f>COUNTIF($C$30:$AF$30,"tiến")</f>
        <v>0</v>
      </c>
      <c r="BG30" s="101">
        <f>COUNTIF($C$30:$AF$30,"Lương")</f>
        <v>0</v>
      </c>
      <c r="BH30" s="101">
        <f>COUNTIF($C$30:$AF$30,"Tâm")</f>
        <v>0</v>
      </c>
      <c r="BI30" s="101">
        <f>COUNTIF($C$30:$AF$30,"Ddung")</f>
        <v>0</v>
      </c>
      <c r="BJ30" s="101">
        <f>COUNTIF($C$30:$AF$30,"HàT")</f>
        <v>0</v>
      </c>
      <c r="BK30">
        <f t="shared" si="0"/>
        <v>0</v>
      </c>
    </row>
    <row r="31" spans="1:63" ht="17.100000000000001" customHeight="1">
      <c r="A31" s="78">
        <v>7</v>
      </c>
      <c r="B31" s="20">
        <v>1</v>
      </c>
      <c r="C31" s="4"/>
      <c r="D31" s="11"/>
      <c r="E31" s="4"/>
      <c r="F31" s="11"/>
      <c r="G31" s="5"/>
      <c r="H31" s="5"/>
      <c r="I31" s="4"/>
      <c r="J31" s="11"/>
      <c r="K31" s="4"/>
      <c r="L31" s="11"/>
      <c r="M31" s="5"/>
      <c r="N31" s="5"/>
      <c r="O31" s="35"/>
      <c r="P31" s="74"/>
      <c r="Q31" s="4"/>
      <c r="R31" s="11"/>
      <c r="S31" s="4"/>
      <c r="T31" s="11"/>
      <c r="U31" s="4"/>
      <c r="V31" s="11"/>
      <c r="W31" s="16"/>
      <c r="X31" s="17"/>
      <c r="Y31" s="4"/>
      <c r="Z31" s="5"/>
      <c r="AA31" s="4"/>
      <c r="AB31" s="5"/>
      <c r="AC31" s="4"/>
      <c r="AD31" s="5"/>
      <c r="AE31" s="4"/>
      <c r="AF31" s="11"/>
      <c r="AG31" s="101">
        <f>COUNTIF($C$31:$AF$31,"Hương")</f>
        <v>0</v>
      </c>
      <c r="AH31" s="101">
        <f>COUNTIF($C$31:$AF$31,"Lân")</f>
        <v>0</v>
      </c>
      <c r="AI31" s="101">
        <f>COUNTIF($C$31:$AF$31,"Thủy")</f>
        <v>0</v>
      </c>
      <c r="AJ31" s="101">
        <f>COUNTIF($C$31:$AF$31,"Trang")</f>
        <v>0</v>
      </c>
      <c r="AK31" s="101">
        <f>COUNTIF($C$31:$AF$31,"Hà")</f>
        <v>0</v>
      </c>
      <c r="AL31" s="101">
        <f>COUNTIF($C$31:$AF$31,"My")</f>
        <v>0</v>
      </c>
      <c r="AM31" s="101">
        <f>COUNTIF($C$31:$AF$31,"Tám")</f>
        <v>0</v>
      </c>
      <c r="AN31" s="101">
        <f>COUNTIF($C$31:$AF$31,"mến")</f>
        <v>0</v>
      </c>
      <c r="AO31" s="101">
        <f>COUNTIF($C$31:$AF$31,"Thiệp")</f>
        <v>0</v>
      </c>
      <c r="AP31" s="101">
        <f>COUNTIF($C$31:$AF$31,"Tran")</f>
        <v>0</v>
      </c>
      <c r="AQ31" s="101">
        <f>COUNTIF($C$31:$AF$31,"ThủyL")</f>
        <v>0</v>
      </c>
      <c r="AR31" s="101">
        <f>COUNTIF($C$31:$AF$31,"Sơn")</f>
        <v>0</v>
      </c>
      <c r="AS31" s="101">
        <f>COUNTIF($C$31:$AF$31,"Ngà")</f>
        <v>0</v>
      </c>
      <c r="AT31" s="101">
        <f>COUNTIF($C$31:$AF$31,"Dung")</f>
        <v>0</v>
      </c>
      <c r="AU31" s="101">
        <f>COUNTIF($C$31:$AF$31,"Hiền")</f>
        <v>0</v>
      </c>
      <c r="AV31" s="101">
        <f>COUNTIF($C$31:$AF$31,"Thúy")</f>
        <v>0</v>
      </c>
      <c r="AW31" s="101">
        <f>COUNTIF($C$31:$AF$31,"Ngọc")</f>
        <v>0</v>
      </c>
      <c r="AX31" s="101">
        <f>COUNTIF($C$31:$AF$31,"Hoa")</f>
        <v>0</v>
      </c>
      <c r="AY31" s="101">
        <f>COUNTIF($C$31:$AF$31,"Thơm")</f>
        <v>0</v>
      </c>
      <c r="AZ31" s="101">
        <f>COUNTIF($C$31:$AF$31,"Phương")</f>
        <v>0</v>
      </c>
      <c r="BA31" s="101">
        <f>COUNTIF($C$31:$AF$31,"Hiếu")</f>
        <v>0</v>
      </c>
      <c r="BB31" s="101">
        <f>COUNTIF($C$31:$AF$31,"Quỳnh")</f>
        <v>0</v>
      </c>
      <c r="BC31" s="101">
        <f>COUNTIF($C$31:$AF$31,"Oanh")</f>
        <v>0</v>
      </c>
      <c r="BD31" s="101">
        <f>COUNTIF($C$31:$AF$31,"P.Hiền")</f>
        <v>0</v>
      </c>
      <c r="BE31" s="101">
        <f>COUNTIF($C$31:$AF$31,"Huê")</f>
        <v>0</v>
      </c>
      <c r="BF31" s="101">
        <f>COUNTIF($C$31:$AF$31,"Tiến")</f>
        <v>0</v>
      </c>
      <c r="BG31" s="101">
        <f>COUNTIF($C$31:$AF$31,"Lương")</f>
        <v>0</v>
      </c>
      <c r="BH31" s="101">
        <f>COUNTIF($C$31:$AF$31,"Tâm")</f>
        <v>0</v>
      </c>
      <c r="BI31" s="101">
        <f>COUNTIF($C$31:$AF$31,"Ddung")</f>
        <v>0</v>
      </c>
      <c r="BJ31" s="101">
        <f>COUNTIF($C$31:$AF$31,"HàT")</f>
        <v>0</v>
      </c>
      <c r="BK31">
        <f t="shared" si="0"/>
        <v>0</v>
      </c>
    </row>
    <row r="32" spans="1:63" ht="17.100000000000001" customHeight="1">
      <c r="A32" s="79"/>
      <c r="B32" s="21">
        <v>2</v>
      </c>
      <c r="C32" s="6"/>
      <c r="D32" s="7"/>
      <c r="E32" s="6"/>
      <c r="F32" s="7"/>
      <c r="G32" s="8"/>
      <c r="H32" s="8"/>
      <c r="I32" s="6"/>
      <c r="J32" s="7"/>
      <c r="K32" s="6"/>
      <c r="L32" s="7"/>
      <c r="M32" s="8"/>
      <c r="N32" s="8"/>
      <c r="O32" s="6"/>
      <c r="P32" s="7"/>
      <c r="Q32" s="6"/>
      <c r="R32" s="7"/>
      <c r="S32" s="6"/>
      <c r="T32" s="7"/>
      <c r="U32" s="6"/>
      <c r="V32" s="7"/>
      <c r="W32" s="15"/>
      <c r="X32" s="18"/>
      <c r="Y32" s="6"/>
      <c r="Z32" s="8"/>
      <c r="AA32" s="6"/>
      <c r="AB32" s="8"/>
      <c r="AC32" s="6"/>
      <c r="AD32" s="8"/>
      <c r="AE32" s="6"/>
      <c r="AF32" s="7"/>
      <c r="AG32" s="101">
        <f>COUNTIF($C$32:$AF$32,"Hương")</f>
        <v>0</v>
      </c>
      <c r="AH32" s="101">
        <f>COUNTIF($C$32:$AF$32,"Lân")</f>
        <v>0</v>
      </c>
      <c r="AI32" s="101">
        <f>COUNTIF($C$32:$AF$32,"Thủy")</f>
        <v>0</v>
      </c>
      <c r="AJ32" s="101">
        <f>COUNTIF($C$32:$AF$32,"Trang")</f>
        <v>0</v>
      </c>
      <c r="AK32" s="101">
        <f>COUNTIF($C$32:$AF$32,"Hà")</f>
        <v>0</v>
      </c>
      <c r="AL32" s="101">
        <f>COUNTIF($C$32:$AF$32,"My")</f>
        <v>0</v>
      </c>
      <c r="AM32" s="101">
        <f>COUNTIF($C$32:$AF$32,"Tám")</f>
        <v>0</v>
      </c>
      <c r="AN32" s="101">
        <f>COUNTIF($C$32:$AF$32,"Mến")</f>
        <v>0</v>
      </c>
      <c r="AO32" s="101">
        <f>COUNTIF($C$32:$AF$32,"Thiệp")</f>
        <v>0</v>
      </c>
      <c r="AP32" s="101">
        <f>COUNTIF($C$32:$AF$32,"TrangH")</f>
        <v>0</v>
      </c>
      <c r="AQ32" s="101">
        <f>COUNTIF($C$32:$AF$32,"ThủyL")</f>
        <v>0</v>
      </c>
      <c r="AR32" s="101">
        <f>COUNTIF($C$32:$AF$32,"Sơn")</f>
        <v>0</v>
      </c>
      <c r="AS32" s="101">
        <f>COUNTIF($C$32:$AF$32,"Ngà")</f>
        <v>0</v>
      </c>
      <c r="AT32" s="101">
        <f>COUNTIF($C$32:$AF$32,"Dung")</f>
        <v>0</v>
      </c>
      <c r="AU32" s="101">
        <f>COUNTIF($C$32:$AF$32,"Hiền")</f>
        <v>0</v>
      </c>
      <c r="AV32" s="101">
        <f>COUNTIF($C$32:$AF$32,"Thúy")</f>
        <v>0</v>
      </c>
      <c r="AW32" s="101">
        <f>COUNTIF($C$32:$AF$32,"Ngọc")</f>
        <v>0</v>
      </c>
      <c r="AX32" s="101">
        <f>COUNTIF($C$32:$AF$32,"Hoa")</f>
        <v>0</v>
      </c>
      <c r="AY32" s="101">
        <f>COUNTIF($C$32:$AF$32,"Thơm")</f>
        <v>0</v>
      </c>
      <c r="AZ32" s="101">
        <f>COUNTIF($C$32:$AF$32,"Phương")</f>
        <v>0</v>
      </c>
      <c r="BA32" s="101">
        <f>COUNTIF($C$32:$AF$32,"Hiếu")</f>
        <v>0</v>
      </c>
      <c r="BB32" s="101">
        <f>COUNTIF($C$32:$AF$32,"Quỳnh")</f>
        <v>0</v>
      </c>
      <c r="BC32" s="101">
        <f>COUNTIF($C$32:$AF$32,"Oanh")</f>
        <v>0</v>
      </c>
      <c r="BD32" s="101">
        <f>COUNTIF($C$32:$AF$32,"P.Hiền")</f>
        <v>0</v>
      </c>
      <c r="BE32" s="101">
        <f>COUNTIF($C$32:$AF$32,"Huê")</f>
        <v>0</v>
      </c>
      <c r="BF32" s="101">
        <f>COUNTIF($C$32:$AF$32,"Tiến")</f>
        <v>0</v>
      </c>
      <c r="BG32" s="101">
        <f>COUNTIF($C$32:$AF$32,"Lương")</f>
        <v>0</v>
      </c>
      <c r="BH32" s="101">
        <f>COUNTIF($C$32:$AF$32,"Tâm")</f>
        <v>0</v>
      </c>
      <c r="BI32" s="101">
        <f>COUNTIF($C$32:$AF$32,"Ddung")</f>
        <v>0</v>
      </c>
      <c r="BJ32" s="101">
        <f>COUNTIF($C$32:$AF$32,"HàT")</f>
        <v>0</v>
      </c>
      <c r="BK32">
        <f t="shared" si="0"/>
        <v>0</v>
      </c>
    </row>
    <row r="33" spans="1:63" ht="17.100000000000001" customHeight="1">
      <c r="A33" s="314"/>
      <c r="B33" s="21">
        <v>3</v>
      </c>
      <c r="C33" s="6"/>
      <c r="D33" s="7"/>
      <c r="E33" s="6"/>
      <c r="F33" s="7"/>
      <c r="G33" s="6"/>
      <c r="H33" s="7"/>
      <c r="I33" s="6"/>
      <c r="J33" s="7"/>
      <c r="K33" s="6"/>
      <c r="L33" s="7"/>
      <c r="M33" s="6"/>
      <c r="N33" s="8"/>
      <c r="O33" s="6"/>
      <c r="P33" s="7"/>
      <c r="Q33" s="6"/>
      <c r="R33" s="7"/>
      <c r="S33" s="6"/>
      <c r="T33" s="7"/>
      <c r="U33" s="6"/>
      <c r="V33" s="7"/>
      <c r="W33" s="6"/>
      <c r="X33" s="18"/>
      <c r="Y33" s="6"/>
      <c r="Z33" s="7"/>
      <c r="AA33" s="6"/>
      <c r="AB33" s="7"/>
      <c r="AC33" s="6"/>
      <c r="AD33" s="7"/>
      <c r="AE33" s="6"/>
      <c r="AF33" s="7"/>
      <c r="AG33" s="101">
        <f>COUNTIF($C$33:$AF$33,"Hương")</f>
        <v>0</v>
      </c>
      <c r="AH33" s="101">
        <f>COUNTIF($C$33:$AF$33,"lân")</f>
        <v>0</v>
      </c>
      <c r="AI33" s="101">
        <f>COUNTIF($C$33:$AF$33,"Thủy")</f>
        <v>0</v>
      </c>
      <c r="AJ33" s="101">
        <f>COUNTIF($C$33:$AF$33,"Trang")</f>
        <v>0</v>
      </c>
      <c r="AK33" s="101">
        <f>COUNTIF($C$33:$AF$33,"Hà")</f>
        <v>0</v>
      </c>
      <c r="AL33" s="101">
        <f>COUNTIF($C$33:$AF$33,"My")</f>
        <v>0</v>
      </c>
      <c r="AM33" s="101">
        <f>COUNTIF($C$33:$AF$33,"Támq")</f>
        <v>0</v>
      </c>
      <c r="AN33" s="101">
        <f>COUNTIF($C$33:$AF$33,"mến")</f>
        <v>0</v>
      </c>
      <c r="AO33" s="101">
        <f>COUNTIF($C$33:$AF$33,"Thiệp")</f>
        <v>0</v>
      </c>
      <c r="AP33" s="101">
        <f>COUNTIF($C$33:$AF$33,"TrangH")</f>
        <v>0</v>
      </c>
      <c r="AQ33" s="101">
        <f>COUNTIF($C$33:$AF$33,"ThủyL")</f>
        <v>0</v>
      </c>
      <c r="AR33" s="101">
        <f>COUNTIF($C$33:$AF$33,"Sơn")</f>
        <v>0</v>
      </c>
      <c r="AS33" s="101">
        <f>COUNTIF($C$33:$AF$33,"Ngà")</f>
        <v>0</v>
      </c>
      <c r="AT33" s="101">
        <f>COUNTIF($C$33:$AF$33,"Dung")</f>
        <v>0</v>
      </c>
      <c r="AU33" s="101">
        <f>COUNTIF($C$33:$AF$33,"Hiền")</f>
        <v>0</v>
      </c>
      <c r="AV33" s="101">
        <f>COUNTIF($C$33:$AF$33,"Thúy")</f>
        <v>0</v>
      </c>
      <c r="AW33" s="101">
        <f>COUNTIF($C$33:$AF$33,"Ngọc")</f>
        <v>0</v>
      </c>
      <c r="AX33" s="101">
        <f>COUNTIF($C$33:$AF$33,"Hoa")</f>
        <v>0</v>
      </c>
      <c r="AY33" s="101">
        <f>COUNTIF($C$33:$AF$33,"Thơm")</f>
        <v>0</v>
      </c>
      <c r="AZ33" s="101">
        <f>COUNTIF($C$33:$AF$33,"Phương")</f>
        <v>0</v>
      </c>
      <c r="BA33" s="101">
        <f>COUNTIF($C$33:$AF$33,"Hiếu")</f>
        <v>0</v>
      </c>
      <c r="BB33" s="101">
        <f>COUNTIF($C$33:$AF$33,"Quỳnh")</f>
        <v>0</v>
      </c>
      <c r="BC33" s="101">
        <f>COUNTIF($C$33:$AF$33,"Oanh")</f>
        <v>0</v>
      </c>
      <c r="BD33" s="101">
        <f>COUNTIF($C$33:$AF$33,"P.Hiền")</f>
        <v>0</v>
      </c>
      <c r="BE33" s="101">
        <f>COUNTIF($C$33:$AF$33,"Huê")</f>
        <v>0</v>
      </c>
      <c r="BF33" s="101">
        <f>COUNTIF($C$33:$AF$33,"Tiến")</f>
        <v>0</v>
      </c>
      <c r="BG33" s="101">
        <f>COUNTIF($C$33:$AF$33,"Lương")</f>
        <v>0</v>
      </c>
      <c r="BH33" s="101">
        <f>COUNTIF($C$33:$AF$33,"Tâm")</f>
        <v>0</v>
      </c>
      <c r="BI33" s="101">
        <f>COUNTIF($C$33:$AF$33,"Ddung")</f>
        <v>0</v>
      </c>
      <c r="BJ33" s="101">
        <f>COUNTIF($C$33:$AF$33,"HàT")</f>
        <v>0</v>
      </c>
      <c r="BK33">
        <f t="shared" si="0"/>
        <v>0</v>
      </c>
    </row>
    <row r="34" spans="1:63" ht="17.100000000000001" customHeight="1">
      <c r="A34" s="314"/>
      <c r="B34" s="21">
        <v>4</v>
      </c>
      <c r="C34" s="6"/>
      <c r="D34" s="7"/>
      <c r="E34" s="6"/>
      <c r="F34" s="7"/>
      <c r="G34" s="8"/>
      <c r="H34" s="8"/>
      <c r="I34" s="6"/>
      <c r="J34" s="7"/>
      <c r="K34" s="6"/>
      <c r="L34" s="7"/>
      <c r="M34" s="8"/>
      <c r="N34" s="8"/>
      <c r="O34" s="6"/>
      <c r="P34" s="7"/>
      <c r="Q34" s="6"/>
      <c r="R34" s="7"/>
      <c r="S34" s="6"/>
      <c r="T34" s="7"/>
      <c r="U34" s="6"/>
      <c r="V34" s="7"/>
      <c r="W34" s="15"/>
      <c r="X34" s="18"/>
      <c r="Y34" s="6"/>
      <c r="Z34" s="7"/>
      <c r="AA34" s="6"/>
      <c r="AB34" s="7"/>
      <c r="AC34" s="6"/>
      <c r="AD34" s="8"/>
      <c r="AE34" s="6"/>
      <c r="AF34" s="7"/>
      <c r="AG34" s="101">
        <f>COUNTIF($C$34:$AF$34,"Hương")</f>
        <v>0</v>
      </c>
      <c r="AH34" s="101">
        <f>COUNTIF($C$34:$AF$34,"Lân")</f>
        <v>0</v>
      </c>
      <c r="AI34" s="101">
        <f>COUNTIF($C$34:$AF$34,"Thủy")</f>
        <v>0</v>
      </c>
      <c r="AJ34" s="101">
        <f>COUNTIF($C$34:$AF$34,"TRANG")</f>
        <v>0</v>
      </c>
      <c r="AK34" s="101">
        <f>COUNTIF($C$34:$AF$34,"HÀ")</f>
        <v>0</v>
      </c>
      <c r="AL34" s="101">
        <f>COUNTIF($C$34:$AF$34,"my")</f>
        <v>0</v>
      </c>
      <c r="AM34" s="101">
        <f>COUNTIF($C$34:$AF$34,"tám")</f>
        <v>0</v>
      </c>
      <c r="AN34" s="101">
        <f>COUNTIF($C$34:$AF$34,"Mến")</f>
        <v>0</v>
      </c>
      <c r="AO34" s="101">
        <f>COUNTIF($C$34:$AF$34,"Thiệp")</f>
        <v>0</v>
      </c>
      <c r="AP34" s="101">
        <f>COUNTIF($C$34:$AF$34,"TrangH")</f>
        <v>0</v>
      </c>
      <c r="AQ34" s="101">
        <f>COUNTIF($C$34:$AF$34,"ThủyL")</f>
        <v>0</v>
      </c>
      <c r="AR34" s="101">
        <f>COUNTIF($C$34:$AF$34,"Sơn")</f>
        <v>0</v>
      </c>
      <c r="AS34" s="101">
        <f>COUNTIF($C$34:$AF$34,"Ngà")</f>
        <v>0</v>
      </c>
      <c r="AT34" s="101">
        <f>COUNTIF($C$34:$AF$34,"Dung")</f>
        <v>0</v>
      </c>
      <c r="AU34" s="101">
        <f>COUNTIF($C$34:$AF$34,"Hiền")</f>
        <v>0</v>
      </c>
      <c r="AV34" s="101">
        <f>COUNTIF($C$34:$AF$34,"Thúy")</f>
        <v>0</v>
      </c>
      <c r="AW34" s="101">
        <f>COUNTIF($C$34:$AF$34,"Ngọc")</f>
        <v>0</v>
      </c>
      <c r="AX34" s="101">
        <f>COUNTIF($C$34:$AF$34,"Hoa")</f>
        <v>0</v>
      </c>
      <c r="AY34" s="101">
        <f>COUNTIF($C$34:$AF$34,"Thơm")</f>
        <v>0</v>
      </c>
      <c r="AZ34" s="101">
        <f>COUNTIF($C$34:$AF$34,"Phương")</f>
        <v>0</v>
      </c>
      <c r="BA34" s="101">
        <f>COUNTIF($C$34:$AF$34,"Hiếu")</f>
        <v>0</v>
      </c>
      <c r="BB34" s="101">
        <f>COUNTIF($C$34:$AF$34,"Quỳnh")</f>
        <v>0</v>
      </c>
      <c r="BC34" s="101">
        <f>COUNTIF($C$34:$AF$34,"Oanh")</f>
        <v>0</v>
      </c>
      <c r="BD34" s="101">
        <f>COUNTIF($C$34:$AF$34,"P.Hiền")</f>
        <v>0</v>
      </c>
      <c r="BE34" s="101">
        <f>COUNTIF($C$34:$AF$34,"Huê")</f>
        <v>0</v>
      </c>
      <c r="BF34" s="101">
        <f>COUNTIF($C$34:$AF$34,"Tiến")</f>
        <v>0</v>
      </c>
      <c r="BG34" s="101">
        <f>COUNTIF($C$34:$AF$34,"Lương")</f>
        <v>0</v>
      </c>
      <c r="BH34" s="101">
        <f>COUNTIF($C$34:$AF$34,"Tâm")</f>
        <v>0</v>
      </c>
      <c r="BI34" s="101">
        <f>COUNTIF($C$34:$AF$34,"Ddung")</f>
        <v>0</v>
      </c>
      <c r="BJ34" s="101">
        <f>COUNTIF($C$34:$AF$34,"HàT")</f>
        <v>0</v>
      </c>
      <c r="BK34">
        <f t="shared" si="0"/>
        <v>0</v>
      </c>
    </row>
    <row r="35" spans="1:63" ht="17.100000000000001" customHeight="1">
      <c r="A35" s="315"/>
      <c r="B35" s="22">
        <v>5</v>
      </c>
      <c r="C35" s="24"/>
      <c r="D35" s="27"/>
      <c r="E35" s="24"/>
      <c r="F35" s="27"/>
      <c r="G35" s="25"/>
      <c r="H35" s="25"/>
      <c r="I35" s="24"/>
      <c r="J35" s="27"/>
      <c r="K35" s="24"/>
      <c r="L35" s="27"/>
      <c r="M35" s="25"/>
      <c r="N35" s="25"/>
      <c r="O35" s="24"/>
      <c r="P35" s="27"/>
      <c r="Q35" s="24"/>
      <c r="R35" s="27"/>
      <c r="S35" s="24"/>
      <c r="T35" s="27"/>
      <c r="U35" s="24"/>
      <c r="V35" s="25"/>
      <c r="W35" s="25"/>
      <c r="X35" s="27"/>
      <c r="Y35" s="24"/>
      <c r="Z35" s="27"/>
      <c r="AA35" s="24"/>
      <c r="AB35" s="27"/>
      <c r="AC35" s="25"/>
      <c r="AD35" s="25"/>
      <c r="AE35" s="24"/>
      <c r="AF35" s="27"/>
      <c r="AG35" s="101">
        <f>COUNTIF($C$35:$AF$35,"Hương")</f>
        <v>0</v>
      </c>
      <c r="AH35" s="101">
        <f>COUNTIF($C$35:$AF$35,"lân")</f>
        <v>0</v>
      </c>
      <c r="AI35" s="101">
        <f>COUNTIF($C$35:$AF$35,"Thủy")</f>
        <v>0</v>
      </c>
      <c r="AJ35" s="101">
        <f>COUNTIF($C$35:$AF$35,"Trang")</f>
        <v>0</v>
      </c>
      <c r="AK35" s="101">
        <f>COUNTIF($C$35:$AF$35,"Hà")</f>
        <v>0</v>
      </c>
      <c r="AL35" s="101">
        <f>COUNTIF($C$35:$AF$35,"My")</f>
        <v>0</v>
      </c>
      <c r="AM35" s="101">
        <f>COUNTIF($C$35:$AF$35,"Támq")</f>
        <v>0</v>
      </c>
      <c r="AN35" s="101">
        <f>COUNTIF($C$35:$AF$35,"Mến")</f>
        <v>0</v>
      </c>
      <c r="AO35" s="101">
        <f>COUNTIF($C$35:$AF$35,"Thiệp")</f>
        <v>0</v>
      </c>
      <c r="AP35" s="101">
        <f>COUNTIF($C$35:$AF$35,"trangH")</f>
        <v>0</v>
      </c>
      <c r="AQ35" s="101">
        <f>COUNTIF($C$35:$AF$35,"ThủyL")</f>
        <v>0</v>
      </c>
      <c r="AR35" s="101">
        <f>COUNTIF($C$35:$AF$35,"Sơn")</f>
        <v>0</v>
      </c>
      <c r="AS35" s="101">
        <f>COUNTIF($C$35:$AF$35,"Ngà")</f>
        <v>0</v>
      </c>
      <c r="AT35" s="101">
        <f>COUNTIF($C$35:$AF$35,"Dung")</f>
        <v>0</v>
      </c>
      <c r="AU35" s="101">
        <f>COUNTIF($C$35:$AF$35,"Hiền")</f>
        <v>0</v>
      </c>
      <c r="AV35" s="101">
        <f>COUNTIF($C$35:$AF$35,"Thúy")</f>
        <v>0</v>
      </c>
      <c r="AW35" s="101">
        <f>COUNTIF($C$35:$AF$35,"Ngọc")</f>
        <v>0</v>
      </c>
      <c r="AX35" s="101">
        <f>COUNTIF($C$35:$AF$35,"Hoa")</f>
        <v>0</v>
      </c>
      <c r="AY35" s="101">
        <f>COUNTIF($C$35:$AF$35,"Thơm")</f>
        <v>0</v>
      </c>
      <c r="AZ35" s="101">
        <f>COUNTIF($C$35:$AF$35,"Phương")</f>
        <v>0</v>
      </c>
      <c r="BA35" s="101">
        <f>COUNTIF($C$35:$AF$35,"Hiếu")</f>
        <v>0</v>
      </c>
      <c r="BB35" s="101">
        <f>COUNTIF($C$35:$AF$35,"Quỳnh")</f>
        <v>0</v>
      </c>
      <c r="BC35" s="101">
        <f>COUNTIF($C$35:$AF$35,"Oanh")</f>
        <v>0</v>
      </c>
      <c r="BE35" s="101">
        <f>COUNTIF($C$35:$AF$35,"P.Huê")</f>
        <v>0</v>
      </c>
      <c r="BF35" s="101">
        <f>COUNTIF($C$35:$AF$35,"Tiến")</f>
        <v>0</v>
      </c>
      <c r="BG35" s="101">
        <f>COUNTIF($C$35:$AF$35,"Lương")</f>
        <v>0</v>
      </c>
      <c r="BH35" s="101">
        <f>COUNTIF($C$35:$AF$35,"Tâm")</f>
        <v>0</v>
      </c>
      <c r="BI35" s="101">
        <f>COUNTIF($C$35:$AF$35,"Ddung")</f>
        <v>0</v>
      </c>
      <c r="BJ35" s="101">
        <f>COUNTIF($C$35:$AF$35,"HàT")</f>
        <v>0</v>
      </c>
      <c r="BK35">
        <f t="shared" si="0"/>
        <v>0</v>
      </c>
    </row>
    <row r="36" spans="1:63" ht="17.100000000000001" customHeight="1">
      <c r="A36" s="120"/>
      <c r="B36" s="132"/>
      <c r="C36" s="133"/>
      <c r="D36" s="135"/>
      <c r="E36" s="133"/>
      <c r="F36" s="135"/>
      <c r="G36" s="134"/>
      <c r="H36" s="134"/>
      <c r="I36" s="133"/>
      <c r="J36" s="135"/>
      <c r="K36" s="133"/>
      <c r="L36" s="135"/>
      <c r="M36" s="134"/>
      <c r="N36" s="134"/>
      <c r="O36" s="133"/>
      <c r="P36" s="135"/>
      <c r="Q36" s="133"/>
      <c r="R36" s="135"/>
      <c r="S36" s="133"/>
      <c r="T36" s="135"/>
      <c r="U36" s="133"/>
      <c r="V36" s="134"/>
      <c r="W36" s="134"/>
      <c r="X36" s="135"/>
      <c r="Y36" s="133"/>
      <c r="Z36" s="135"/>
      <c r="AA36" s="133"/>
      <c r="AB36" s="135"/>
      <c r="AC36" s="134"/>
      <c r="AD36" s="134"/>
      <c r="AE36" s="133"/>
      <c r="AF36" s="135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E36" s="136"/>
      <c r="BF36" s="136"/>
      <c r="BG36" s="136"/>
      <c r="BH36" s="136"/>
      <c r="BI36" s="136"/>
      <c r="BJ36" s="136"/>
    </row>
    <row r="37" spans="1:63" ht="15.75">
      <c r="A37" s="41">
        <v>1</v>
      </c>
      <c r="B37" s="82" t="s">
        <v>30</v>
      </c>
      <c r="C37" s="41">
        <f>COUNTIF($C$6:$C$35,"T")</f>
        <v>0</v>
      </c>
      <c r="D37" s="41"/>
      <c r="E37" s="41">
        <f>COUNTIF($E$6:$E$35,"T")</f>
        <v>0</v>
      </c>
      <c r="F37" s="41"/>
      <c r="G37" s="41">
        <f>COUNTIF($G$6:$G$35,"T")</f>
        <v>0</v>
      </c>
      <c r="H37" s="41"/>
      <c r="I37" s="84">
        <f>COUNTIF($I$6:$I$34,"T")</f>
        <v>0</v>
      </c>
      <c r="J37" s="89"/>
      <c r="K37" s="85">
        <f>COUNTIF($K$6:$K$34,"T")</f>
        <v>0</v>
      </c>
      <c r="L37" s="86"/>
      <c r="M37" s="84">
        <f>COUNTIF($M$6:$M$35,"T")</f>
        <v>0</v>
      </c>
      <c r="N37" s="87"/>
      <c r="O37" s="87">
        <f>COUNTIF($O$6:$O$35,"T")</f>
        <v>0</v>
      </c>
      <c r="P37" s="87"/>
      <c r="Q37" s="84">
        <f>COUNTIF($Q$6:$Q$34,"T")</f>
        <v>0</v>
      </c>
      <c r="R37" s="91"/>
      <c r="S37" s="84">
        <f>COUNTIF($S$6:$S$34,"T")</f>
        <v>0</v>
      </c>
      <c r="T37" s="84"/>
      <c r="U37" s="84">
        <f>COUNTIF($U$6:$U$34,"T")</f>
        <v>0</v>
      </c>
      <c r="V37" s="84"/>
      <c r="W37" s="84">
        <f>COUNTIF($W$6:$W$34,"T")</f>
        <v>0</v>
      </c>
      <c r="X37" s="84"/>
      <c r="Y37" s="84">
        <f>COUNTIF($Y$6:$Y$34,"T")</f>
        <v>0</v>
      </c>
      <c r="Z37" s="84"/>
      <c r="AA37" s="84">
        <f>COUNTIF($AA$6:$AA$34,"T")</f>
        <v>0</v>
      </c>
      <c r="AB37" s="84"/>
      <c r="AC37" s="84">
        <f>COUNTIF($AC$6:$AC$34,"T")</f>
        <v>0</v>
      </c>
      <c r="AD37" s="84"/>
      <c r="AE37" s="84">
        <f>COUNTIF($AE$6:$AE$34,"T")</f>
        <v>0</v>
      </c>
      <c r="AF37" s="84"/>
      <c r="AG37">
        <f>SUM(AG6:AG35)</f>
        <v>0</v>
      </c>
      <c r="AH37">
        <f t="shared" ref="AH37:BK37" si="1">SUM(AH6:AH35)</f>
        <v>0</v>
      </c>
      <c r="AI37">
        <f t="shared" si="1"/>
        <v>0</v>
      </c>
      <c r="AJ37">
        <f t="shared" si="1"/>
        <v>0</v>
      </c>
      <c r="AK37">
        <f t="shared" si="1"/>
        <v>0</v>
      </c>
      <c r="AL37">
        <f t="shared" si="1"/>
        <v>0</v>
      </c>
      <c r="AM37">
        <f t="shared" si="1"/>
        <v>0</v>
      </c>
      <c r="AN37">
        <f t="shared" si="1"/>
        <v>0</v>
      </c>
      <c r="AO37">
        <f t="shared" si="1"/>
        <v>0</v>
      </c>
      <c r="AP37">
        <f t="shared" si="1"/>
        <v>0</v>
      </c>
      <c r="AQ37">
        <f t="shared" si="1"/>
        <v>0</v>
      </c>
      <c r="AR37">
        <f t="shared" si="1"/>
        <v>0</v>
      </c>
      <c r="AS37">
        <f t="shared" si="1"/>
        <v>0</v>
      </c>
      <c r="AT37">
        <f t="shared" si="1"/>
        <v>0</v>
      </c>
      <c r="AU37">
        <f t="shared" si="1"/>
        <v>0</v>
      </c>
      <c r="AV37">
        <f t="shared" si="1"/>
        <v>0</v>
      </c>
      <c r="AW37">
        <f t="shared" si="1"/>
        <v>0</v>
      </c>
      <c r="AX37">
        <f t="shared" si="1"/>
        <v>0</v>
      </c>
      <c r="AY37">
        <f t="shared" si="1"/>
        <v>0</v>
      </c>
      <c r="AZ37">
        <f t="shared" si="1"/>
        <v>0</v>
      </c>
      <c r="BA37">
        <f t="shared" si="1"/>
        <v>0</v>
      </c>
      <c r="BB37">
        <f t="shared" si="1"/>
        <v>0</v>
      </c>
      <c r="BC37">
        <f t="shared" si="1"/>
        <v>0</v>
      </c>
      <c r="BD37">
        <f t="shared" si="1"/>
        <v>0</v>
      </c>
      <c r="BE37">
        <f>SUM(BE6:BE35)</f>
        <v>0</v>
      </c>
      <c r="BF37">
        <f t="shared" si="1"/>
        <v>0</v>
      </c>
      <c r="BG37">
        <f t="shared" si="1"/>
        <v>0</v>
      </c>
      <c r="BH37">
        <f t="shared" si="1"/>
        <v>0</v>
      </c>
      <c r="BI37">
        <f t="shared" si="1"/>
        <v>0</v>
      </c>
      <c r="BK37">
        <f t="shared" si="1"/>
        <v>0</v>
      </c>
    </row>
    <row r="38" spans="1:63" ht="15.75">
      <c r="A38" s="41">
        <v>2</v>
      </c>
      <c r="B38" s="82" t="s">
        <v>88</v>
      </c>
      <c r="C38" s="41">
        <f>COUNTIF($C$6:$C$35,"TcT")</f>
        <v>0</v>
      </c>
      <c r="D38" s="41"/>
      <c r="E38" s="41">
        <f>COUNTIF($E$6:$E$35,"TcT")</f>
        <v>0</v>
      </c>
      <c r="F38" s="41"/>
      <c r="G38" s="41">
        <f>COUNTIF($G$6:$G$35,"TcT")</f>
        <v>0</v>
      </c>
      <c r="H38" s="41"/>
      <c r="I38" s="84">
        <f>COUNTIF($I$6:$I$34,"TcT")</f>
        <v>0</v>
      </c>
      <c r="J38" s="89"/>
      <c r="K38" s="85">
        <f>COUNTIF($K$6:$K$34,"TcT")</f>
        <v>0</v>
      </c>
      <c r="L38" s="86"/>
      <c r="M38" s="84">
        <f>COUNTIF($M$6:$M$35,"TcT")</f>
        <v>0</v>
      </c>
      <c r="N38" s="87"/>
      <c r="O38" s="87">
        <f>COUNTIF($O$6:$O$35,"TcT")</f>
        <v>0</v>
      </c>
      <c r="P38" s="87"/>
      <c r="Q38" s="84"/>
      <c r="R38" s="91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</row>
    <row r="39" spans="1:63" ht="15.75">
      <c r="A39" s="41">
        <v>3</v>
      </c>
      <c r="B39" s="83" t="s">
        <v>37</v>
      </c>
      <c r="C39" s="41">
        <f>COUNTIF($C$6:$C$35,"V")</f>
        <v>0</v>
      </c>
      <c r="D39" s="41"/>
      <c r="E39" s="41">
        <f>COUNTIF($E$6:$E$35,"v")</f>
        <v>0</v>
      </c>
      <c r="F39" s="41"/>
      <c r="G39" s="41">
        <f>COUNTIF($G$6:$G$35,"v")</f>
        <v>0</v>
      </c>
      <c r="H39" s="41"/>
      <c r="I39" s="84">
        <f>COUNTIF($I$6:$I$34,"V")</f>
        <v>0</v>
      </c>
      <c r="J39" s="90"/>
      <c r="K39" s="85">
        <f>COUNTIF($K$6:$K$34,"V")</f>
        <v>0</v>
      </c>
      <c r="L39" s="86"/>
      <c r="M39" s="84">
        <f>COUNTIF($M$6:$M$35,"V")</f>
        <v>0</v>
      </c>
      <c r="N39" s="87"/>
      <c r="O39" s="87">
        <f>COUNTIF($O$6:$O$35,"V")</f>
        <v>0</v>
      </c>
      <c r="P39" s="87"/>
      <c r="Q39" s="84">
        <f>COUNTIF($Q$6:$Q$34,"V")</f>
        <v>0</v>
      </c>
      <c r="R39" s="91"/>
      <c r="S39" s="84">
        <f>COUNTIF($S$6:$S$34,"v")</f>
        <v>0</v>
      </c>
      <c r="T39" s="84"/>
      <c r="U39" s="84">
        <f>COUNTIF($U$6:$U$34,"v")</f>
        <v>0</v>
      </c>
      <c r="V39" s="84"/>
      <c r="W39" s="84">
        <f>COUNTIF($W$6:$W$34,"v")</f>
        <v>0</v>
      </c>
      <c r="X39" s="84"/>
      <c r="Y39" s="84">
        <f>COUNTIF($Y$6:$Y$34,"v")</f>
        <v>0</v>
      </c>
      <c r="Z39" s="84"/>
      <c r="AA39" s="84">
        <f>COUNTIF($AA$6:$AA$34,"v")</f>
        <v>0</v>
      </c>
      <c r="AB39" s="84"/>
      <c r="AC39" s="84">
        <f>COUNTIF($AC$6:$AC$34,"v")</f>
        <v>0</v>
      </c>
      <c r="AD39" s="84"/>
      <c r="AE39" s="84">
        <f>COUNTIF($AE$6:$AE$34,"v")</f>
        <v>0</v>
      </c>
      <c r="AF39" s="84"/>
      <c r="AG39" s="96" t="s">
        <v>69</v>
      </c>
      <c r="AH39" s="96" t="s">
        <v>64</v>
      </c>
      <c r="AI39" s="96" t="s">
        <v>59</v>
      </c>
      <c r="AJ39" s="96" t="s">
        <v>58</v>
      </c>
      <c r="AK39" s="96" t="s">
        <v>112</v>
      </c>
      <c r="AL39" s="96" t="s">
        <v>77</v>
      </c>
      <c r="AM39" s="96" t="s">
        <v>80</v>
      </c>
      <c r="AN39" s="96" t="s">
        <v>65</v>
      </c>
      <c r="AO39" s="96" t="s">
        <v>61</v>
      </c>
      <c r="AP39" s="96" t="s">
        <v>97</v>
      </c>
      <c r="AQ39" s="96" t="s">
        <v>113</v>
      </c>
      <c r="AR39" s="96" t="s">
        <v>78</v>
      </c>
      <c r="AS39" s="96" t="s">
        <v>76</v>
      </c>
      <c r="AT39" s="96" t="s">
        <v>68</v>
      </c>
      <c r="AU39" s="96" t="s">
        <v>57</v>
      </c>
      <c r="AV39" s="96" t="s">
        <v>67</v>
      </c>
      <c r="AW39" s="96" t="s">
        <v>74</v>
      </c>
      <c r="AX39" s="96" t="s">
        <v>81</v>
      </c>
      <c r="AY39" s="96" t="s">
        <v>73</v>
      </c>
      <c r="AZ39" s="96" t="s">
        <v>70</v>
      </c>
      <c r="BA39" s="83" t="s">
        <v>71</v>
      </c>
      <c r="BB39" s="83" t="s">
        <v>79</v>
      </c>
      <c r="BC39" s="83" t="s">
        <v>62</v>
      </c>
      <c r="BD39" s="83" t="s">
        <v>114</v>
      </c>
      <c r="BE39" s="83" t="s">
        <v>66</v>
      </c>
      <c r="BF39" s="83" t="s">
        <v>75</v>
      </c>
      <c r="BG39" s="83" t="s">
        <v>60</v>
      </c>
      <c r="BH39" s="83" t="s">
        <v>72</v>
      </c>
      <c r="BI39" s="83" t="s">
        <v>115</v>
      </c>
      <c r="BJ39" s="105" t="s">
        <v>153</v>
      </c>
    </row>
    <row r="40" spans="1:63" ht="15.75">
      <c r="A40" s="41">
        <v>4</v>
      </c>
      <c r="B40" s="83" t="s">
        <v>87</v>
      </c>
      <c r="C40" s="41">
        <f>COUNTIF($C$6:$C$35,"TcV")</f>
        <v>0</v>
      </c>
      <c r="D40" s="41"/>
      <c r="E40" s="41">
        <f>COUNTIF($E$6:$E$35,"TcV")</f>
        <v>0</v>
      </c>
      <c r="F40" s="41"/>
      <c r="G40" s="41">
        <f>COUNTIF($G$6:$G$35,"TcV")</f>
        <v>0</v>
      </c>
      <c r="H40" s="41"/>
      <c r="I40" s="84">
        <f>COUNTIF($I$6:$I$34,"TcV")</f>
        <v>0</v>
      </c>
      <c r="J40" s="90"/>
      <c r="K40" s="85">
        <f>COUNTIF($K$6:$K$34,"TcV")</f>
        <v>0</v>
      </c>
      <c r="L40" s="86"/>
      <c r="M40" s="84">
        <f>COUNTIF($M$6:$M$35,"TcV")</f>
        <v>0</v>
      </c>
      <c r="N40" s="87"/>
      <c r="O40" s="87">
        <f>COUNTIF($O$6:$O$35,"TcV")</f>
        <v>0</v>
      </c>
      <c r="P40" s="87"/>
      <c r="Q40" s="84"/>
      <c r="R40" s="91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</row>
    <row r="41" spans="1:63" ht="15.75">
      <c r="A41" s="41">
        <v>5</v>
      </c>
      <c r="B41" s="83" t="s">
        <v>38</v>
      </c>
      <c r="C41" s="41">
        <f>COUNTIF($C$6:$C$35,"A")</f>
        <v>0</v>
      </c>
      <c r="D41" s="41"/>
      <c r="E41" s="41">
        <f>COUNTIF($E$6:$E$35,"A")</f>
        <v>0</v>
      </c>
      <c r="F41" s="41"/>
      <c r="G41" s="41">
        <f>COUNTIF($G$6:$G$35,"A")</f>
        <v>0</v>
      </c>
      <c r="H41" s="41"/>
      <c r="I41" s="84">
        <f>COUNTIF($I$6:$I$34,"A")</f>
        <v>0</v>
      </c>
      <c r="J41" s="90"/>
      <c r="K41" s="85">
        <f>COUNTIF($K$6:$K$34,"A")</f>
        <v>0</v>
      </c>
      <c r="L41" s="86"/>
      <c r="M41" s="84">
        <f>COUNTIF($M$6:$M$35,"A")</f>
        <v>0</v>
      </c>
      <c r="N41" s="87"/>
      <c r="O41" s="87">
        <f>COUNTIF($O$6:$O$35,"A")</f>
        <v>0</v>
      </c>
      <c r="P41" s="87"/>
      <c r="Q41" s="84">
        <f>COUNTIF($Q$6:$Q$34,"A")</f>
        <v>0</v>
      </c>
      <c r="R41" s="91"/>
      <c r="S41" s="84">
        <f>COUNTIF($S$6:$S$34,"A")</f>
        <v>0</v>
      </c>
      <c r="T41" s="84"/>
      <c r="U41" s="84">
        <f>COUNTIF($U$6:$U$34,"a")</f>
        <v>0</v>
      </c>
      <c r="V41" s="84"/>
      <c r="W41" s="84">
        <f>COUNTIF($W$6:$W$34,"a")</f>
        <v>0</v>
      </c>
      <c r="X41" s="84"/>
      <c r="Y41" s="84">
        <f>COUNTIF($Y$6:$Y$34,"a")</f>
        <v>0</v>
      </c>
      <c r="Z41" s="84"/>
      <c r="AA41" s="84">
        <f>COUNTIF($AA$6:$AA$34,"a")</f>
        <v>0</v>
      </c>
      <c r="AB41" s="84"/>
      <c r="AC41" s="84">
        <f>COUNTIF($AC$6:$AC$34,"a")</f>
        <v>0</v>
      </c>
      <c r="AD41" s="84"/>
      <c r="AE41" s="84">
        <f>COUNTIF($AE$6:$AE$34,"a")</f>
        <v>0</v>
      </c>
      <c r="AF41" s="84"/>
    </row>
    <row r="42" spans="1:63" ht="15.75">
      <c r="A42" s="41">
        <v>6</v>
      </c>
      <c r="B42" s="83" t="s">
        <v>106</v>
      </c>
      <c r="C42" s="41">
        <f>COUNTIF($C$6:$C$35,"TcA")</f>
        <v>0</v>
      </c>
      <c r="D42" s="41"/>
      <c r="E42" s="41">
        <f>COUNTIF($E$6:$E$35,"TcA")</f>
        <v>0</v>
      </c>
      <c r="F42" s="41"/>
      <c r="G42" s="41">
        <f>COUNTIF($G$6:$G$35,"TcA")</f>
        <v>0</v>
      </c>
      <c r="H42" s="41"/>
      <c r="I42" s="84">
        <f>COUNTIF($I$6:$I$34,"TcA")</f>
        <v>0</v>
      </c>
      <c r="J42" s="90"/>
      <c r="K42" s="85">
        <f>COUNTIF($K$6:$K$34,"TcA")</f>
        <v>0</v>
      </c>
      <c r="L42" s="86"/>
      <c r="M42" s="84">
        <f>COUNTIF($M$6:$M$35,"TcA")</f>
        <v>0</v>
      </c>
      <c r="N42" s="87"/>
      <c r="O42" s="87">
        <f>COUNTIF($O$6:$O$35,"TcA")</f>
        <v>0</v>
      </c>
      <c r="P42" s="87"/>
      <c r="Q42" s="84"/>
      <c r="R42" s="91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</row>
    <row r="43" spans="1:63" ht="15.75">
      <c r="A43" s="41">
        <v>7</v>
      </c>
      <c r="B43" s="83" t="s">
        <v>32</v>
      </c>
      <c r="C43" s="41">
        <f>COUNTIF($C$6:$C$35,"H")</f>
        <v>0</v>
      </c>
      <c r="D43" s="41"/>
      <c r="E43" s="41">
        <f>COUNTIF($E$6:$E$35,"H")</f>
        <v>0</v>
      </c>
      <c r="F43" s="41"/>
      <c r="G43" s="41">
        <f>COUNTIF($G$6:$G$35,"H")</f>
        <v>0</v>
      </c>
      <c r="H43" s="41"/>
      <c r="I43" s="84">
        <f>COUNTIF($I$6:$I$34,"H")</f>
        <v>0</v>
      </c>
      <c r="J43" s="90"/>
      <c r="K43" s="85">
        <f>COUNTIF($K$6:$K$34,"H")</f>
        <v>0</v>
      </c>
      <c r="L43" s="86"/>
      <c r="M43" s="84">
        <f>COUNTIF($M$6:$M$35,"H")</f>
        <v>0</v>
      </c>
      <c r="N43" s="87"/>
      <c r="O43" s="87">
        <f>COUNTIF($O$6:$O$35,"H")</f>
        <v>0</v>
      </c>
      <c r="P43" s="87"/>
      <c r="Q43" s="84">
        <f>COUNTIF($Q$6:$Q$34,"H")</f>
        <v>0</v>
      </c>
      <c r="R43" s="91"/>
      <c r="S43" s="84">
        <f>COUNTIF($S$6:$S$34,"H")</f>
        <v>0</v>
      </c>
      <c r="T43" s="84"/>
      <c r="U43" s="84">
        <f>COUNTIF($U$6:$U$34,"h")</f>
        <v>0</v>
      </c>
      <c r="V43" s="84"/>
      <c r="W43" s="84">
        <f>COUNTIF($W$6:$W$34,"H")</f>
        <v>0</v>
      </c>
      <c r="X43" s="84"/>
      <c r="Y43" s="84">
        <f>COUNTIF($Y$6:$Y$34,"h")</f>
        <v>0</v>
      </c>
      <c r="Z43" s="84"/>
      <c r="AA43" s="84">
        <f>COUNTIF($AA$6:$AA$34,"h")</f>
        <v>0</v>
      </c>
      <c r="AB43" s="84"/>
      <c r="AC43" s="84">
        <f>COUNTIF($AC$6:$AC$34,"h")</f>
        <v>0</v>
      </c>
      <c r="AD43" s="84"/>
      <c r="AE43" s="84">
        <f>COUNTIF($AE$6:$AE$34,"h")</f>
        <v>0</v>
      </c>
      <c r="AF43" s="84"/>
    </row>
    <row r="44" spans="1:63" ht="15.75">
      <c r="A44" s="41">
        <v>8</v>
      </c>
      <c r="B44" s="83" t="s">
        <v>31</v>
      </c>
      <c r="C44" s="41">
        <f>COUNTIF($C$6:$C$35,"L")</f>
        <v>0</v>
      </c>
      <c r="D44" s="41"/>
      <c r="E44" s="41">
        <f>COUNTIF($E$6:$E$35,"L")</f>
        <v>0</v>
      </c>
      <c r="F44" s="41"/>
      <c r="G44" s="41">
        <f>COUNTIF($G$6:$G$35,"L")</f>
        <v>0</v>
      </c>
      <c r="H44" s="41"/>
      <c r="I44" s="84">
        <f>COUNTIF($I$6:$I$34,"L")</f>
        <v>0</v>
      </c>
      <c r="J44" s="90"/>
      <c r="K44" s="85">
        <f>COUNTIF($K$6:$K$34,"L")</f>
        <v>0</v>
      </c>
      <c r="L44" s="86"/>
      <c r="M44" s="84">
        <f>COUNTIF($M$6:$M$35,"L")</f>
        <v>0</v>
      </c>
      <c r="N44" s="87"/>
      <c r="O44" s="87">
        <f>COUNTIF($O$6:$O$35,"L")</f>
        <v>0</v>
      </c>
      <c r="P44" s="87"/>
      <c r="Q44" s="84">
        <f>COUNTIF($Q$6:$Q$34,"L")</f>
        <v>0</v>
      </c>
      <c r="R44" s="91"/>
      <c r="S44" s="84">
        <f>COUNTIF($S$6:$S$34,"L")</f>
        <v>0</v>
      </c>
      <c r="T44" s="84"/>
      <c r="U44" s="84">
        <f>COUNTIF($U$6:$U$34,"l")</f>
        <v>0</v>
      </c>
      <c r="V44" s="84"/>
      <c r="W44" s="84">
        <f>COUNTIF($W$6:$W$34,"L")</f>
        <v>0</v>
      </c>
      <c r="X44" s="84"/>
      <c r="Y44" s="84">
        <f>COUNTIF($Y$6:$Y$34,"l")</f>
        <v>0</v>
      </c>
      <c r="Z44" s="84"/>
      <c r="AA44" s="84">
        <f>COUNTIF($AA$6:$AA$34,"l")</f>
        <v>0</v>
      </c>
      <c r="AB44" s="84"/>
      <c r="AC44" s="84">
        <f>COUNTIF($AC$6:$AC$34,"l")</f>
        <v>0</v>
      </c>
      <c r="AD44" s="84"/>
      <c r="AE44" s="84">
        <f>COUNTIF($AE$6:$AE$34,"l")</f>
        <v>0</v>
      </c>
      <c r="AF44" s="84"/>
    </row>
    <row r="45" spans="1:63" ht="15.75">
      <c r="A45" s="41">
        <v>9</v>
      </c>
      <c r="B45" s="83" t="s">
        <v>33</v>
      </c>
      <c r="C45" s="41">
        <f>COUNTIF($C$6:$C$35,"sv")</f>
        <v>0</v>
      </c>
      <c r="D45" s="41"/>
      <c r="E45" s="41">
        <f>COUNTIF($E$6:$E$35,"SV")</f>
        <v>0</v>
      </c>
      <c r="F45" s="41"/>
      <c r="G45" s="41">
        <f>COUNTIF($G$6:$G$35,"SV")</f>
        <v>0</v>
      </c>
      <c r="H45" s="41"/>
      <c r="I45" s="84">
        <f>COUNTIF($I$6:$I$34,"SV")</f>
        <v>0</v>
      </c>
      <c r="J45" s="90"/>
      <c r="K45" s="85">
        <f>COUNTIF($K$6:$K$34,"SV")</f>
        <v>0</v>
      </c>
      <c r="L45" s="86"/>
      <c r="M45" s="84">
        <f>COUNTIF($M$6:$M$35,"SV")</f>
        <v>0</v>
      </c>
      <c r="N45" s="87"/>
      <c r="O45" s="87">
        <f>COUNTIF($O$6:$O$35,"Sv")</f>
        <v>0</v>
      </c>
      <c r="P45" s="87"/>
      <c r="Q45" s="84">
        <f>COUNTIF($Q$6:$Q$34,"SV")</f>
        <v>0</v>
      </c>
      <c r="R45" s="91"/>
      <c r="S45" s="84">
        <f>COUNTIF($S$6:$S$34,"sv")</f>
        <v>0</v>
      </c>
      <c r="T45" s="84"/>
      <c r="U45" s="84">
        <f>COUNTIF($U$6:$U$34,"sv")</f>
        <v>0</v>
      </c>
      <c r="V45" s="84"/>
      <c r="W45" s="84">
        <f>COUNTIF($W$6:$W$34,"sv")</f>
        <v>0</v>
      </c>
      <c r="X45" s="84"/>
      <c r="Y45" s="84">
        <f>COUNTIF($Y$6:$Y$34,"sv")</f>
        <v>0</v>
      </c>
      <c r="Z45" s="84"/>
      <c r="AA45" s="84">
        <f>COUNTIF($AA$6:$AA$34,"sv")</f>
        <v>0</v>
      </c>
      <c r="AB45" s="84"/>
      <c r="AC45" s="84">
        <f>COUNTIF($AC$6:$AC$34,"sv")</f>
        <v>0</v>
      </c>
      <c r="AD45" s="84"/>
      <c r="AE45" s="84">
        <f>COUNTIF($AE$6:$AE$34,"SV")</f>
        <v>0</v>
      </c>
      <c r="AF45" s="84"/>
    </row>
    <row r="46" spans="1:63" ht="15.75">
      <c r="A46" s="41">
        <v>10</v>
      </c>
      <c r="B46" s="83" t="s">
        <v>34</v>
      </c>
      <c r="C46" s="41">
        <f>COUNTIF($C$6:$C$35,"Đ")</f>
        <v>0</v>
      </c>
      <c r="D46" s="41"/>
      <c r="E46" s="41">
        <f>COUNTIF($E$6:$E$35,"Đ")</f>
        <v>0</v>
      </c>
      <c r="F46" s="41"/>
      <c r="G46" s="41">
        <f>COUNTIF($G$6:$G$35,"Đ")</f>
        <v>0</v>
      </c>
      <c r="H46" s="41"/>
      <c r="I46" s="84">
        <f>COUNTIF($I$6:$I$34,"Đ")</f>
        <v>0</v>
      </c>
      <c r="J46" s="90"/>
      <c r="K46" s="85">
        <f>COUNTIF($K$6:$K$34,"Đ")</f>
        <v>0</v>
      </c>
      <c r="L46" s="86"/>
      <c r="M46" s="84">
        <f>COUNTIF($M$6:$M$35,"Đ")</f>
        <v>0</v>
      </c>
      <c r="N46" s="87"/>
      <c r="O46" s="87">
        <f>COUNTIF($O$6:$O$35,"Đ")</f>
        <v>0</v>
      </c>
      <c r="P46" s="87"/>
      <c r="Q46" s="84">
        <f>COUNTIF($Q$6:$Q$34,"Đ")</f>
        <v>0</v>
      </c>
      <c r="R46" s="91"/>
      <c r="S46" s="84">
        <f>COUNTIF($S$6:$S$34,"đ")</f>
        <v>0</v>
      </c>
      <c r="T46" s="84"/>
      <c r="U46" s="84">
        <f>COUNTIF($U$6:$U$34,"đ")</f>
        <v>0</v>
      </c>
      <c r="V46" s="84"/>
      <c r="W46" s="84">
        <f>COUNTIF($W$6:$W$34,"Đ")</f>
        <v>0</v>
      </c>
      <c r="X46" s="84"/>
      <c r="Y46" s="84">
        <f>COUNTIF($Y$6:$Y$34,"đ")</f>
        <v>0</v>
      </c>
      <c r="Z46" s="84"/>
      <c r="AA46" s="84">
        <f>COUNTIF($AA$6:$AA$34,"đ")</f>
        <v>0</v>
      </c>
      <c r="AB46" s="84"/>
      <c r="AC46" s="84">
        <f>COUNTIF($AC$6:$AC$34,"đ")</f>
        <v>0</v>
      </c>
      <c r="AD46" s="84"/>
      <c r="AE46" s="84">
        <f>COUNTIF($AE$6:$AE$34,"đ")</f>
        <v>0</v>
      </c>
      <c r="AF46" s="84"/>
    </row>
    <row r="47" spans="1:63" ht="15.75">
      <c r="A47" s="41">
        <v>11</v>
      </c>
      <c r="B47" s="83" t="s">
        <v>35</v>
      </c>
      <c r="C47" s="41">
        <f>COUNTIF($C$6:$C$35,"cn")</f>
        <v>0</v>
      </c>
      <c r="D47" s="41"/>
      <c r="E47" s="41">
        <f>COUNTIF($E$6:$E$35,"CN")</f>
        <v>0</v>
      </c>
      <c r="F47" s="41"/>
      <c r="G47" s="41">
        <f>COUNTIF($G$6:$G$35,"CN")</f>
        <v>0</v>
      </c>
      <c r="H47" s="41"/>
      <c r="I47" s="84">
        <f>COUNTIF($I$6:$I$34,"CN")</f>
        <v>0</v>
      </c>
      <c r="J47" s="90"/>
      <c r="K47" s="85">
        <f>COUNTIF($K$6:$K$34,"CN")</f>
        <v>0</v>
      </c>
      <c r="L47" s="86"/>
      <c r="M47" s="84">
        <f>COUNTIF($M$6:$M$35,"CN")</f>
        <v>0</v>
      </c>
      <c r="N47" s="87"/>
      <c r="O47" s="87">
        <f>COUNTIF($O$6:$O$35,"CN")</f>
        <v>0</v>
      </c>
      <c r="P47" s="87"/>
      <c r="Q47" s="84">
        <f>COUNTIF($Q$6:$Q$34,"CN")</f>
        <v>0</v>
      </c>
      <c r="R47" s="91"/>
      <c r="S47" s="84">
        <f>COUNTIF($S$6:$S$34,"cn")</f>
        <v>0</v>
      </c>
      <c r="T47" s="84"/>
      <c r="U47" s="84">
        <f>COUNTIF($U$6:$U$34,"cn")</f>
        <v>0</v>
      </c>
      <c r="V47" s="84"/>
      <c r="W47" s="84">
        <f>COUNTIF($W$6:$W$34,"CN")</f>
        <v>0</v>
      </c>
      <c r="X47" s="84"/>
      <c r="Y47" s="84">
        <f>COUNTIF($Y$6:$Y$34,"cn")</f>
        <v>0</v>
      </c>
      <c r="Z47" s="84"/>
      <c r="AA47" s="84">
        <f>COUNTIF($AA$6:$AA$34,"cn")</f>
        <v>0</v>
      </c>
      <c r="AB47" s="84"/>
      <c r="AC47" s="84">
        <f>COUNTIF($AC$6:$AC$34,"cn")</f>
        <v>0</v>
      </c>
      <c r="AD47" s="84"/>
      <c r="AE47" s="84">
        <f>COUNTIF($AE$6:$AE$34,"cn")</f>
        <v>0</v>
      </c>
      <c r="AF47" s="84"/>
    </row>
    <row r="48" spans="1:63" ht="15.75">
      <c r="A48" s="41">
        <v>12</v>
      </c>
      <c r="B48" s="83" t="s">
        <v>36</v>
      </c>
      <c r="C48" s="41">
        <f>COUNTIF($C$6:$C$35,"tin")</f>
        <v>0</v>
      </c>
      <c r="D48" s="41"/>
      <c r="E48" s="41">
        <f>COUNTIF($E$6:$E$35,"Tin")</f>
        <v>0</v>
      </c>
      <c r="F48" s="41"/>
      <c r="G48" s="41">
        <f>COUNTIF($G$6:$G$35,"Tin")</f>
        <v>0</v>
      </c>
      <c r="H48" s="41"/>
      <c r="I48" s="84">
        <f>COUNTIF($I$6:$I$34,"Tin")</f>
        <v>0</v>
      </c>
      <c r="J48" s="90"/>
      <c r="K48" s="85">
        <f>COUNTIF($K$6:$K$34,"TIN")</f>
        <v>0</v>
      </c>
      <c r="L48" s="86"/>
      <c r="M48" s="84">
        <f>COUNTIF($M$6:$M$35,"TIN")</f>
        <v>0</v>
      </c>
      <c r="N48" s="87"/>
      <c r="O48" s="87">
        <f>COUNTIF($O$6:$O$35,"Tin")</f>
        <v>0</v>
      </c>
      <c r="P48" s="87"/>
      <c r="Q48" s="84">
        <f>COUNTIF($Q$6:$Q$34,"TIN")</f>
        <v>0</v>
      </c>
      <c r="R48" s="91"/>
      <c r="S48" s="84">
        <f>COUNTIF($S$6:$S$34,"Tin")</f>
        <v>0</v>
      </c>
      <c r="T48" s="84"/>
      <c r="U48" s="84">
        <f>COUNTIF($U$6:$U$34,"tin")</f>
        <v>0</v>
      </c>
      <c r="V48" s="84"/>
      <c r="W48" s="84">
        <f>COUNTIF($W$6:$W$35,"Tin")</f>
        <v>0</v>
      </c>
      <c r="X48" s="84"/>
      <c r="Y48" s="84">
        <f>COUNTIF($Y$6:$Y$34,"tin")</f>
        <v>0</v>
      </c>
      <c r="Z48" s="84"/>
      <c r="AA48" s="84">
        <f>COUNTIF($AA$6:$AA$34,"Tin")</f>
        <v>0</v>
      </c>
      <c r="AB48" s="84"/>
      <c r="AC48" s="84">
        <f>COUNTIF($AC$6:$AC$34,"Tin")</f>
        <v>0</v>
      </c>
      <c r="AD48" s="84"/>
      <c r="AE48" s="84">
        <f>COUNTIF($AE$6:$AE$34,"Tin")</f>
        <v>0</v>
      </c>
      <c r="AF48" s="84"/>
    </row>
    <row r="49" spans="1:33" ht="15.75">
      <c r="A49" s="41">
        <v>13</v>
      </c>
      <c r="B49" s="83" t="s">
        <v>39</v>
      </c>
      <c r="C49" s="41">
        <f>COUNTIF($C$6:$C$35,"sử")</f>
        <v>0</v>
      </c>
      <c r="D49" s="41"/>
      <c r="E49" s="41">
        <f>COUNTIF($E$6:$E$35,"Sử")</f>
        <v>0</v>
      </c>
      <c r="F49" s="41"/>
      <c r="G49" s="41">
        <f>COUNTIF($G$6:$G$35,"Sử")</f>
        <v>0</v>
      </c>
      <c r="H49" s="41"/>
      <c r="I49" s="84">
        <f>COUNTIF($I$6:$I$34,"Sử")</f>
        <v>0</v>
      </c>
      <c r="J49" s="90"/>
      <c r="K49" s="85">
        <f>COUNTIF($K$6:$K$34,"Sử")</f>
        <v>0</v>
      </c>
      <c r="L49" s="86"/>
      <c r="M49" s="84">
        <f>COUNTIF($M$6:$M$35,"Sử")</f>
        <v>0</v>
      </c>
      <c r="N49" s="87"/>
      <c r="O49" s="87">
        <f>COUNTIF($O$6:$O$35,"Sử")</f>
        <v>0</v>
      </c>
      <c r="P49" s="87"/>
      <c r="Q49" s="84">
        <f>COUNTIF($Q$6:$Q$34,"Sử")</f>
        <v>0</v>
      </c>
      <c r="R49" s="91"/>
      <c r="S49" s="84">
        <f>COUNTIF($S$6:$S$34,"sử")</f>
        <v>0</v>
      </c>
      <c r="T49" s="84"/>
      <c r="U49" s="84">
        <f>COUNTIF($U$6:$U$34,"sử")</f>
        <v>0</v>
      </c>
      <c r="V49" s="84"/>
      <c r="W49" s="84">
        <f>COUNTIF($W$6:$W$34,"sử")</f>
        <v>0</v>
      </c>
      <c r="X49" s="84"/>
      <c r="Y49" s="84">
        <f>COUNTIF($Y$6:$Y$34,"sử")</f>
        <v>0</v>
      </c>
      <c r="Z49" s="84"/>
      <c r="AA49" s="84">
        <f>COUNTIF($AA$6:$AA$34,"sử")</f>
        <v>0</v>
      </c>
      <c r="AB49" s="84"/>
      <c r="AC49" s="84">
        <f>COUNTIF($AC$6:$AC$34,"sử")</f>
        <v>0</v>
      </c>
      <c r="AD49" s="84"/>
      <c r="AE49" s="84">
        <f>COUNTIF($AE$6:$AE$34,"sử")</f>
        <v>0</v>
      </c>
      <c r="AF49" s="84"/>
    </row>
    <row r="50" spans="1:33" ht="15.75">
      <c r="A50" s="41">
        <v>14</v>
      </c>
      <c r="B50" s="83" t="s">
        <v>40</v>
      </c>
      <c r="C50" s="41">
        <f>COUNTIF($C$6:$C$35,"cd")</f>
        <v>0</v>
      </c>
      <c r="D50" s="41"/>
      <c r="E50" s="41">
        <f>COUNTIF($E$6:$E$35,"CD")</f>
        <v>0</v>
      </c>
      <c r="F50" s="41"/>
      <c r="G50" s="41">
        <f>COUNTIF($G$6:$G$35,"CD")</f>
        <v>0</v>
      </c>
      <c r="H50" s="41"/>
      <c r="I50" s="84">
        <f>COUNTIF($I$6:$I$34,"CD")</f>
        <v>0</v>
      </c>
      <c r="J50" s="90"/>
      <c r="K50" s="85">
        <f>COUNTIF($K$6:$K$34,"CD")</f>
        <v>0</v>
      </c>
      <c r="L50" s="86"/>
      <c r="M50" s="84">
        <f>COUNTIF($M$6:$M$35,"CD")</f>
        <v>0</v>
      </c>
      <c r="N50" s="87"/>
      <c r="O50" s="87">
        <f>COUNTIF($O$6:$O$35,"Cd")</f>
        <v>0</v>
      </c>
      <c r="P50" s="87"/>
      <c r="Q50" s="84">
        <f>COUNTIF($Q$6:$Q$34,"CD")</f>
        <v>0</v>
      </c>
      <c r="R50" s="91"/>
      <c r="S50" s="84">
        <f>COUNTIF($S$6:$S$34,"CD")</f>
        <v>0</v>
      </c>
      <c r="T50" s="84"/>
      <c r="U50" s="84">
        <f>COUNTIF($U$6:$U$34,"cd")</f>
        <v>0</v>
      </c>
      <c r="V50" s="84"/>
      <c r="W50" s="84">
        <f>COUNTIF($W$6:$W$34,"CD")</f>
        <v>0</v>
      </c>
      <c r="X50" s="84"/>
      <c r="Y50" s="84">
        <f>COUNTIF($Y$6:$Y$34,"cd")</f>
        <v>0</v>
      </c>
      <c r="Z50" s="84"/>
      <c r="AA50" s="84">
        <f>COUNTIF($AA$6:$AA$34,"cd")</f>
        <v>0</v>
      </c>
      <c r="AB50" s="84"/>
      <c r="AC50" s="84">
        <f>COUNTIF($AC$6:$AC$34,"cd")</f>
        <v>0</v>
      </c>
      <c r="AD50" s="84"/>
      <c r="AE50" s="84">
        <f>COUNTIF($AE$6:$AE$34,"cd")</f>
        <v>0</v>
      </c>
      <c r="AF50" s="84"/>
    </row>
    <row r="51" spans="1:33" ht="15.75">
      <c r="A51" s="41">
        <v>15</v>
      </c>
      <c r="B51" s="83" t="s">
        <v>41</v>
      </c>
      <c r="C51" s="41">
        <f>COUNTIF($C$6:$C$35,"td")</f>
        <v>0</v>
      </c>
      <c r="D51" s="41"/>
      <c r="E51" s="41">
        <f>COUNTIF($E$6:$E$35,"TD")</f>
        <v>0</v>
      </c>
      <c r="F51" s="41"/>
      <c r="G51" s="41">
        <f>COUNTIF($G$6:$G$35,"Td")</f>
        <v>0</v>
      </c>
      <c r="H51" s="41"/>
      <c r="I51" s="84">
        <f>COUNTIF($I$6:$I$34,"TD")</f>
        <v>0</v>
      </c>
      <c r="J51" s="90"/>
      <c r="K51" s="85">
        <f>COUNTIF($K$6:$K$34,"TD")</f>
        <v>0</v>
      </c>
      <c r="L51" s="86"/>
      <c r="M51" s="84">
        <f>COUNTIF($M$6:$M$35,"TD")</f>
        <v>0</v>
      </c>
      <c r="N51" s="87"/>
      <c r="O51" s="87">
        <f>COUNTIF($O$6:$O$35,"td")</f>
        <v>0</v>
      </c>
      <c r="P51" s="87"/>
      <c r="Q51" s="84">
        <f>COUNTIF($Q$6:$Q$34,"TD")</f>
        <v>0</v>
      </c>
      <c r="R51" s="91"/>
      <c r="S51" s="84">
        <f>COUNTIF($S$6:$S$34,"TD")</f>
        <v>0</v>
      </c>
      <c r="T51" s="84"/>
      <c r="U51" s="84">
        <f>COUNTIF($U$6:$U$34,"Td")</f>
        <v>0</v>
      </c>
      <c r="V51" s="84"/>
      <c r="W51" s="84">
        <f>COUNTIF($W$6:$W$34,"Td")</f>
        <v>0</v>
      </c>
      <c r="X51" s="84"/>
      <c r="Y51" s="84">
        <f>COUNTIF($Y$6:$Y$34,"Td")</f>
        <v>0</v>
      </c>
      <c r="Z51" s="84"/>
      <c r="AA51" s="84">
        <f>COUNTIF($AA$6:$AA$34,"Td")</f>
        <v>0</v>
      </c>
      <c r="AB51" s="84"/>
      <c r="AC51" s="84">
        <f>COUNTIF($AC$6:$AC$34,"Td")</f>
        <v>0</v>
      </c>
      <c r="AD51" s="84"/>
      <c r="AE51" s="84">
        <f>COUNTIF($AE$6:$AE$34,"Td")</f>
        <v>0</v>
      </c>
      <c r="AF51" s="84"/>
    </row>
    <row r="52" spans="1:33" ht="15.75">
      <c r="A52" s="41">
        <v>16</v>
      </c>
      <c r="B52" s="83" t="s">
        <v>42</v>
      </c>
      <c r="C52" s="41">
        <f>COUNTIF($C$6:$C$35,"nh")</f>
        <v>0</v>
      </c>
      <c r="D52" s="41"/>
      <c r="E52" s="41">
        <f>COUNTIF($E$6:$E$35,"Nh")</f>
        <v>0</v>
      </c>
      <c r="F52" s="41"/>
      <c r="G52" s="41">
        <f>COUNTIF($G$6:$G$35,"Nh")</f>
        <v>0</v>
      </c>
      <c r="H52" s="41"/>
      <c r="I52" s="84">
        <f>COUNTIF($I$6:$I$34,"Nh")</f>
        <v>0</v>
      </c>
      <c r="J52" s="90"/>
      <c r="K52" s="85">
        <f>COUNTIF($K$6:$K$34,"Nh")</f>
        <v>0</v>
      </c>
      <c r="L52" s="86"/>
      <c r="M52" s="84">
        <f>COUNTIF($M$6:$M$35,"Nh")</f>
        <v>0</v>
      </c>
      <c r="N52" s="87"/>
      <c r="O52" s="87">
        <f>COUNTIF($O$6:$O$35,"Nh")</f>
        <v>0</v>
      </c>
      <c r="P52" s="87"/>
      <c r="Q52" s="84">
        <f>COUNTIF($Q$6:$Q$34,"Nh")</f>
        <v>0</v>
      </c>
      <c r="R52" s="91"/>
      <c r="S52" s="84">
        <f>COUNTIF($S$6:$S$34,"NH")</f>
        <v>0</v>
      </c>
      <c r="T52" s="84"/>
      <c r="U52" s="84">
        <f>COUNTIF($U$6:$U$34,"nh")</f>
        <v>0</v>
      </c>
      <c r="V52" s="84"/>
      <c r="W52" s="84">
        <f>COUNTIF($W$6:$W$34,"nh")</f>
        <v>0</v>
      </c>
      <c r="X52" s="84"/>
      <c r="Y52" s="84">
        <f>COUNTIF($Y$6:$Y$34,"nh")</f>
        <v>0</v>
      </c>
      <c r="Z52" s="84"/>
      <c r="AA52" s="84">
        <f>COUNTIF($AA$6:$AA$34,"nh")</f>
        <v>0</v>
      </c>
      <c r="AB52" s="84"/>
      <c r="AC52" s="84">
        <f>COUNTIF($AC$6:$AC$34,"nh")</f>
        <v>0</v>
      </c>
      <c r="AD52" s="84"/>
      <c r="AE52" s="84">
        <f>COUNTIF($AE$6:$AE$34,"nh")</f>
        <v>0</v>
      </c>
      <c r="AF52" s="84"/>
    </row>
    <row r="53" spans="1:33" ht="15.75">
      <c r="A53" s="41">
        <v>17</v>
      </c>
      <c r="B53" s="83" t="s">
        <v>43</v>
      </c>
      <c r="C53" s="41">
        <f>COUNTIF($C$6:$C$35,"mt")</f>
        <v>0</v>
      </c>
      <c r="D53" s="41"/>
      <c r="E53" s="41">
        <f>COUNTIF($E$6:$E$35,"MT")</f>
        <v>0</v>
      </c>
      <c r="F53" s="41"/>
      <c r="G53" s="41">
        <f>COUNTIF($G$6:$G$35,"Mt")</f>
        <v>0</v>
      </c>
      <c r="H53" s="41"/>
      <c r="I53" s="84">
        <f>COUNTIF($I$6:$I$34,"MT")</f>
        <v>0</v>
      </c>
      <c r="J53" s="90"/>
      <c r="K53" s="85">
        <f>COUNTIF($K$6:$K$34,"MT")</f>
        <v>0</v>
      </c>
      <c r="L53" s="86"/>
      <c r="M53" s="84">
        <f>COUNTIF($M$6:$M$35,"MT")</f>
        <v>0</v>
      </c>
      <c r="N53" s="87"/>
      <c r="O53" s="87">
        <f>COUNTIF($O$6:$O$35,"Mt")</f>
        <v>0</v>
      </c>
      <c r="P53" s="87"/>
      <c r="Q53" s="84">
        <f>COUNTIF($Q$6:$Q$34,"MT")</f>
        <v>0</v>
      </c>
      <c r="R53" s="91"/>
      <c r="S53" s="84">
        <f>COUNTIF($S$6:$S$34,"MT")</f>
        <v>0</v>
      </c>
      <c r="T53" s="84"/>
      <c r="U53" s="84">
        <f>COUNTIF($U$6:$U$34,"mT")</f>
        <v>0</v>
      </c>
      <c r="V53" s="84"/>
      <c r="W53" s="84">
        <f>COUNTIF($W$6:$W$34,"mt")</f>
        <v>0</v>
      </c>
      <c r="X53" s="84"/>
      <c r="Y53" s="84">
        <f>COUNTIF($Y$6:$Y$34,"mT")</f>
        <v>0</v>
      </c>
      <c r="Z53" s="84"/>
      <c r="AA53" s="84">
        <f>COUNTIF($AA$6:$AA$34,"mT")</f>
        <v>0</v>
      </c>
      <c r="AB53" s="84"/>
      <c r="AC53" s="84">
        <f>COUNTIF($AC$6:$AC$34,"mT")</f>
        <v>0</v>
      </c>
      <c r="AD53" s="84"/>
      <c r="AE53" s="84">
        <f>COUNTIF($AE$6:$AE$34,"mT")</f>
        <v>0</v>
      </c>
      <c r="AF53" s="84"/>
    </row>
    <row r="54" spans="1:33" ht="15.75">
      <c r="A54" s="41">
        <v>18</v>
      </c>
      <c r="B54" s="83" t="s">
        <v>126</v>
      </c>
      <c r="C54" s="41">
        <f>COUNTIF($C$6:$C$35,"cc")</f>
        <v>0</v>
      </c>
      <c r="D54" s="41"/>
      <c r="E54" s="41">
        <f>COUNTIF($E$6:$E$35,"cc")</f>
        <v>0</v>
      </c>
      <c r="F54" s="41"/>
      <c r="G54" s="41">
        <f>COUNTIF($G$6:$G$35,"cc")</f>
        <v>0</v>
      </c>
      <c r="H54" s="41"/>
      <c r="I54" s="84">
        <f>COUNTIF($I$6:$I$34,"cc")</f>
        <v>0</v>
      </c>
      <c r="J54" s="90"/>
      <c r="K54" s="85">
        <f>COUNTIF($K$6:$K$34,"cc")</f>
        <v>0</v>
      </c>
      <c r="L54" s="86"/>
      <c r="M54" s="84">
        <f>COUNTIF($M$6:$M$35,"cc")</f>
        <v>0</v>
      </c>
      <c r="N54" s="87"/>
      <c r="O54" s="87">
        <f>COUNTIF($O$6:$O$35,"cc")</f>
        <v>0</v>
      </c>
      <c r="P54" s="87"/>
      <c r="Q54" s="84">
        <f>COUNTIF($Q$6:$Q$34,"cc")</f>
        <v>0</v>
      </c>
      <c r="R54" s="91"/>
      <c r="S54" s="84">
        <f>COUNTIF($S$6:$S$34,"cc")</f>
        <v>0</v>
      </c>
      <c r="T54" s="84"/>
      <c r="U54" s="84">
        <f>COUNTIF($U$6:$U$34,"cc")</f>
        <v>0</v>
      </c>
      <c r="V54" s="84"/>
      <c r="W54" s="84">
        <f>COUNTIF($W$6:$W$34,"cc")</f>
        <v>0</v>
      </c>
      <c r="X54" s="84"/>
      <c r="Y54" s="84">
        <f>COUNTIF($Y$6:$Y$34,"cc")</f>
        <v>0</v>
      </c>
      <c r="Z54" s="84"/>
      <c r="AA54" s="84">
        <f>COUNTIF($AA$6:$AA$34,"cc")</f>
        <v>0</v>
      </c>
      <c r="AB54" s="84"/>
      <c r="AC54" s="84">
        <f>COUNTIF($AC$6:$AC$34,"cc")</f>
        <v>0</v>
      </c>
      <c r="AD54" s="84"/>
      <c r="AE54" s="84">
        <f>COUNTIF($AE$6:$AE$34,"cc")</f>
        <v>0</v>
      </c>
      <c r="AF54" s="84"/>
    </row>
    <row r="55" spans="1:33">
      <c r="A55" s="41">
        <v>19</v>
      </c>
      <c r="B55" s="83" t="s">
        <v>116</v>
      </c>
      <c r="C55" s="41">
        <f>COUNTIF($C$6:$C$35,"shl")</f>
        <v>0</v>
      </c>
      <c r="D55" s="41"/>
      <c r="E55" s="41">
        <f>COUNTIF($E$6:$E$35,"SHL")</f>
        <v>0</v>
      </c>
      <c r="F55" s="41"/>
      <c r="G55" s="41">
        <f>COUNTIF($G$6:$G$35,"shl")</f>
        <v>0</v>
      </c>
      <c r="H55" s="41"/>
      <c r="I55" s="84">
        <f>COUNTIF($I$6:$I$34,"shl")</f>
        <v>0</v>
      </c>
      <c r="J55" s="91"/>
      <c r="K55" s="85">
        <f>COUNTIF($K$6:$K$34,"shl")</f>
        <v>0</v>
      </c>
      <c r="L55" s="84"/>
      <c r="M55" s="84">
        <f>COUNTIF($M$6:$M$35,"shl")</f>
        <v>0</v>
      </c>
      <c r="N55" s="84"/>
      <c r="O55" s="87">
        <f>COUNTIF($O$6:$O$35,"shl")</f>
        <v>0</v>
      </c>
      <c r="P55" s="84"/>
      <c r="Q55" s="84">
        <f>COUNTIF($Q$6:$Q$34,"shl")</f>
        <v>0</v>
      </c>
      <c r="R55" s="91"/>
      <c r="S55" s="84">
        <f>COUNTIF($S$6:$S$34,"shl")</f>
        <v>0</v>
      </c>
      <c r="T55" s="84"/>
      <c r="U55" s="84">
        <f>COUNTIF($U$6:$U$34,"shl")</f>
        <v>0</v>
      </c>
      <c r="V55" s="84"/>
      <c r="W55" s="84">
        <f>COUNTIF($W$6:$W$34,"shl")</f>
        <v>0</v>
      </c>
      <c r="X55" s="84"/>
      <c r="Y55" s="84">
        <f>COUNTIF($Y$6:$Y$34,"shl")</f>
        <v>0</v>
      </c>
      <c r="Z55" s="84"/>
      <c r="AA55" s="84">
        <f>COUNTIF($AA$6:$AA$34,"shl")</f>
        <v>0</v>
      </c>
      <c r="AB55" s="84"/>
      <c r="AC55" s="84">
        <f>COUNTIF($AC$6:$AC$34,"shl")</f>
        <v>0</v>
      </c>
      <c r="AD55" s="84"/>
      <c r="AE55" s="84">
        <f>COUNTIF($AE$6:$AE$34,"shl")</f>
        <v>0</v>
      </c>
      <c r="AF55" s="84"/>
    </row>
    <row r="56" spans="1:33">
      <c r="A56" s="41">
        <v>20</v>
      </c>
      <c r="B56" s="83" t="s">
        <v>117</v>
      </c>
      <c r="C56" s="41"/>
      <c r="D56" s="41"/>
      <c r="E56" s="41"/>
      <c r="F56" s="41"/>
      <c r="G56" s="41"/>
      <c r="H56" s="41"/>
      <c r="I56" s="84"/>
      <c r="J56" s="91"/>
      <c r="K56" s="85"/>
      <c r="L56" s="84"/>
      <c r="M56" s="84"/>
      <c r="N56" s="84"/>
      <c r="O56" s="87"/>
      <c r="P56" s="84"/>
      <c r="Q56" s="84">
        <f>COUNTIF($Q$6:$Q$34,"A(nn)")</f>
        <v>0</v>
      </c>
      <c r="R56" s="91"/>
      <c r="S56" s="84">
        <f>COUNTIF($S$6:$S$34,"A(nn)")</f>
        <v>0</v>
      </c>
      <c r="T56" s="84"/>
      <c r="U56" s="84">
        <f>COUNTIF($U$6:$U$34,"A(nn)")</f>
        <v>0</v>
      </c>
      <c r="V56" s="84"/>
      <c r="W56" s="84">
        <f>COUNTIF($W$6:$W$34,"A(nn)")</f>
        <v>0</v>
      </c>
      <c r="X56" s="84"/>
      <c r="Y56" s="84">
        <f>COUNTIF($Y$6:$Y$34,"A(nn)")</f>
        <v>0</v>
      </c>
      <c r="Z56" s="84"/>
      <c r="AA56" s="84">
        <f>COUNTIF($AA$6:$AA$34,"A(nn)")</f>
        <v>0</v>
      </c>
      <c r="AB56" s="84"/>
      <c r="AC56" s="84">
        <f>COUNTIF($AC$6:$AC$34,"A(nn)")</f>
        <v>0</v>
      </c>
      <c r="AD56" s="84"/>
      <c r="AE56" s="84">
        <f>COUNTIF($AE$6:$AE$34,"A(nn)")</f>
        <v>0</v>
      </c>
      <c r="AF56" s="84"/>
    </row>
    <row r="57" spans="1:33">
      <c r="A57" s="41">
        <v>21</v>
      </c>
      <c r="B57" s="83" t="s">
        <v>118</v>
      </c>
      <c r="C57" s="41"/>
      <c r="D57" s="41"/>
      <c r="E57" s="41"/>
      <c r="F57" s="41"/>
      <c r="G57" s="41"/>
      <c r="H57" s="41"/>
      <c r="I57" s="84"/>
      <c r="J57" s="91"/>
      <c r="K57" s="85"/>
      <c r="L57" s="84"/>
      <c r="M57" s="84"/>
      <c r="N57" s="84"/>
      <c r="O57" s="87"/>
      <c r="P57" s="84"/>
      <c r="Q57" s="84">
        <f>COUNTIF($Q$6:$Q$34,"ismart")</f>
        <v>0</v>
      </c>
      <c r="R57" s="91"/>
      <c r="S57" s="84">
        <f>COUNTIF($S$6:$S$34,"ismart")</f>
        <v>0</v>
      </c>
      <c r="T57" s="84"/>
      <c r="U57" s="84">
        <f>COUNTIF($U$6:$U$34,"ismart")</f>
        <v>0</v>
      </c>
      <c r="V57" s="84"/>
      <c r="W57" s="84">
        <f>COUNTIF($W$6:$W$34,"ismart")</f>
        <v>0</v>
      </c>
      <c r="X57" s="84"/>
      <c r="Y57" s="84">
        <f>COUNTIF($Y$6:$Y$34,"ismart")</f>
        <v>0</v>
      </c>
      <c r="Z57" s="84"/>
      <c r="AA57" s="84">
        <f>COUNTIF($AA$6:$AA$34,"ismart")</f>
        <v>0</v>
      </c>
      <c r="AB57" s="84"/>
      <c r="AC57" s="84">
        <f>COUNTIF($AC$6:$AC$34,"ismart")</f>
        <v>0</v>
      </c>
      <c r="AD57" s="84"/>
      <c r="AE57" s="84">
        <f>COUNTIF($AE$6:$AE$34,"ismart")</f>
        <v>0</v>
      </c>
      <c r="AF57" s="84"/>
    </row>
    <row r="58" spans="1:33">
      <c r="C58">
        <f>SUM(C37:C57)</f>
        <v>0</v>
      </c>
      <c r="E58">
        <f t="shared" ref="E58:AE58" si="2">SUM(E37:E57)</f>
        <v>0</v>
      </c>
      <c r="G58">
        <f t="shared" si="2"/>
        <v>0</v>
      </c>
      <c r="I58">
        <f t="shared" si="2"/>
        <v>0</v>
      </c>
      <c r="K58">
        <f t="shared" si="2"/>
        <v>0</v>
      </c>
      <c r="M58">
        <f t="shared" si="2"/>
        <v>0</v>
      </c>
      <c r="O58">
        <f t="shared" si="2"/>
        <v>0</v>
      </c>
      <c r="Q58">
        <f t="shared" si="2"/>
        <v>0</v>
      </c>
      <c r="S58">
        <f t="shared" si="2"/>
        <v>0</v>
      </c>
      <c r="U58">
        <f t="shared" si="2"/>
        <v>0</v>
      </c>
      <c r="W58">
        <f t="shared" si="2"/>
        <v>0</v>
      </c>
      <c r="Y58">
        <f t="shared" si="2"/>
        <v>0</v>
      </c>
      <c r="AA58">
        <f t="shared" si="2"/>
        <v>0</v>
      </c>
      <c r="AC58">
        <f t="shared" si="2"/>
        <v>0</v>
      </c>
      <c r="AE58">
        <f t="shared" si="2"/>
        <v>0</v>
      </c>
      <c r="AG58" s="88">
        <f>AF58-R58-J58</f>
        <v>0</v>
      </c>
    </row>
    <row r="71" spans="10:10">
      <c r="J71" s="1" t="s">
        <v>29</v>
      </c>
    </row>
  </sheetData>
  <mergeCells count="43">
    <mergeCell ref="O4:P4"/>
    <mergeCell ref="O5:P5"/>
    <mergeCell ref="A4:B4"/>
    <mergeCell ref="C4:D4"/>
    <mergeCell ref="E4:F4"/>
    <mergeCell ref="G4:H4"/>
    <mergeCell ref="I4:J4"/>
    <mergeCell ref="A1:I1"/>
    <mergeCell ref="J1:AF1"/>
    <mergeCell ref="A2:F2"/>
    <mergeCell ref="J2:AF2"/>
    <mergeCell ref="J3:AF3"/>
    <mergeCell ref="Y4:Z4"/>
    <mergeCell ref="AA4:AB4"/>
    <mergeCell ref="AC4:AD4"/>
    <mergeCell ref="AE4:AF4"/>
    <mergeCell ref="A5:B5"/>
    <mergeCell ref="C5:D5"/>
    <mergeCell ref="E5:F5"/>
    <mergeCell ref="G5:H5"/>
    <mergeCell ref="I5:J5"/>
    <mergeCell ref="K5:L5"/>
    <mergeCell ref="K4:L4"/>
    <mergeCell ref="M4:N4"/>
    <mergeCell ref="Q4:R4"/>
    <mergeCell ref="S4:T4"/>
    <mergeCell ref="U4:V4"/>
    <mergeCell ref="W4:X4"/>
    <mergeCell ref="AE5:AF5"/>
    <mergeCell ref="A6:A10"/>
    <mergeCell ref="A11:A15"/>
    <mergeCell ref="A16:A20"/>
    <mergeCell ref="M5:N5"/>
    <mergeCell ref="Q5:R5"/>
    <mergeCell ref="S5:T5"/>
    <mergeCell ref="U5:V5"/>
    <mergeCell ref="W5:X5"/>
    <mergeCell ref="Y5:Z5"/>
    <mergeCell ref="A21:A25"/>
    <mergeCell ref="A26:A30"/>
    <mergeCell ref="A33:A35"/>
    <mergeCell ref="AA5:AB5"/>
    <mergeCell ref="AC5:AD5"/>
  </mergeCells>
  <pageMargins left="0" right="0" top="0" bottom="0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5"/>
  <sheetViews>
    <sheetView topLeftCell="AJ13" zoomScale="110" zoomScaleNormal="110" workbookViewId="0">
      <selection activeCell="O44" sqref="O44"/>
    </sheetView>
  </sheetViews>
  <sheetFormatPr defaultRowHeight="12.75"/>
  <cols>
    <col min="1" max="1" width="3.42578125" customWidth="1"/>
    <col min="2" max="2" width="4.85546875" customWidth="1"/>
    <col min="3" max="3" width="4" customWidth="1"/>
    <col min="4" max="4" width="5" customWidth="1"/>
    <col min="5" max="5" width="3.85546875" customWidth="1"/>
    <col min="6" max="6" width="5.140625" customWidth="1"/>
    <col min="7" max="7" width="5.5703125" customWidth="1"/>
    <col min="8" max="8" width="5" customWidth="1"/>
    <col min="9" max="9" width="4.28515625" customWidth="1"/>
    <col min="10" max="10" width="5.7109375" customWidth="1"/>
    <col min="11" max="11" width="4.42578125" customWidth="1"/>
    <col min="12" max="12" width="5.85546875" customWidth="1"/>
    <col min="13" max="13" width="4.140625" customWidth="1"/>
    <col min="14" max="16" width="6.5703125" customWidth="1"/>
    <col min="17" max="17" width="3.7109375" customWidth="1"/>
    <col min="18" max="18" width="5.140625" customWidth="1"/>
    <col min="19" max="19" width="3.5703125" customWidth="1"/>
    <col min="20" max="20" width="5.5703125" customWidth="1"/>
    <col min="21" max="21" width="3.7109375" customWidth="1"/>
    <col min="22" max="22" width="6.28515625" customWidth="1"/>
    <col min="23" max="23" width="3.7109375" customWidth="1"/>
    <col min="24" max="24" width="5.140625" customWidth="1"/>
    <col min="25" max="25" width="3.85546875" customWidth="1"/>
    <col min="26" max="26" width="5.5703125" customWidth="1"/>
    <col min="27" max="27" width="3.42578125" customWidth="1"/>
    <col min="28" max="28" width="5" customWidth="1"/>
    <col min="29" max="29" width="4.140625" customWidth="1"/>
    <col min="30" max="30" width="5.28515625" customWidth="1"/>
    <col min="31" max="31" width="4" customWidth="1"/>
    <col min="32" max="32" width="6.42578125" customWidth="1"/>
    <col min="33" max="33" width="5" customWidth="1"/>
    <col min="34" max="35" width="4" customWidth="1"/>
    <col min="36" max="36" width="5.5703125" customWidth="1"/>
    <col min="37" max="41" width="4" customWidth="1"/>
    <col min="42" max="42" width="5.28515625" customWidth="1"/>
    <col min="43" max="61" width="4" customWidth="1"/>
    <col min="62" max="62" width="6" customWidth="1"/>
  </cols>
  <sheetData>
    <row r="1" spans="1:70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9" t="s">
        <v>128</v>
      </c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</row>
    <row r="2" spans="1:70" ht="15" customHeight="1">
      <c r="A2" s="300" t="s">
        <v>1</v>
      </c>
      <c r="B2" s="300"/>
      <c r="C2" s="300"/>
      <c r="D2" s="300"/>
      <c r="E2" s="300"/>
      <c r="F2" s="300"/>
      <c r="G2" s="19"/>
      <c r="H2" s="19"/>
      <c r="I2" s="1"/>
      <c r="J2" s="301" t="s">
        <v>111</v>
      </c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</row>
    <row r="3" spans="1:70" ht="13.5" customHeight="1">
      <c r="A3" s="23"/>
      <c r="B3" s="23"/>
      <c r="C3" s="23"/>
      <c r="D3" s="23"/>
      <c r="E3" s="23"/>
      <c r="F3" s="23"/>
      <c r="G3" s="23"/>
      <c r="H3" s="23"/>
      <c r="I3" s="23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95">
        <v>1</v>
      </c>
      <c r="AH3" s="95">
        <v>2</v>
      </c>
      <c r="AI3" s="95">
        <v>3</v>
      </c>
      <c r="AJ3" s="95">
        <v>4</v>
      </c>
      <c r="AK3" s="95">
        <v>5</v>
      </c>
      <c r="AL3" s="95">
        <v>6</v>
      </c>
      <c r="AM3" s="95">
        <v>7</v>
      </c>
      <c r="AN3" s="95">
        <v>8</v>
      </c>
      <c r="AO3" s="95">
        <v>9</v>
      </c>
      <c r="AP3" s="95">
        <v>10</v>
      </c>
      <c r="AQ3" s="95">
        <v>11</v>
      </c>
      <c r="AR3" s="95">
        <v>12</v>
      </c>
      <c r="AS3" s="95">
        <v>13</v>
      </c>
      <c r="AT3" s="95">
        <v>14</v>
      </c>
      <c r="AU3" s="95">
        <v>15</v>
      </c>
      <c r="AV3" s="95">
        <v>16</v>
      </c>
      <c r="AW3" s="95">
        <v>17</v>
      </c>
      <c r="AX3" s="95">
        <v>18</v>
      </c>
      <c r="AY3" s="95">
        <v>19</v>
      </c>
      <c r="AZ3" s="95">
        <v>20</v>
      </c>
      <c r="BA3" s="95">
        <v>21</v>
      </c>
      <c r="BB3" s="95">
        <v>22</v>
      </c>
      <c r="BC3" s="95">
        <v>23</v>
      </c>
      <c r="BD3" s="95">
        <v>24</v>
      </c>
      <c r="BE3" s="95">
        <v>25</v>
      </c>
      <c r="BF3" s="95">
        <v>26</v>
      </c>
      <c r="BG3" s="95"/>
      <c r="BH3" s="95"/>
      <c r="BI3" s="95"/>
      <c r="BJ3" s="152"/>
      <c r="BK3" s="94"/>
    </row>
    <row r="4" spans="1:70" ht="15" customHeight="1">
      <c r="A4" s="322" t="s">
        <v>3</v>
      </c>
      <c r="B4" s="323"/>
      <c r="C4" s="304" t="s">
        <v>46</v>
      </c>
      <c r="D4" s="304"/>
      <c r="E4" s="304" t="s">
        <v>5</v>
      </c>
      <c r="F4" s="304"/>
      <c r="G4" s="305" t="s">
        <v>6</v>
      </c>
      <c r="H4" s="306"/>
      <c r="I4" s="304" t="s">
        <v>7</v>
      </c>
      <c r="J4" s="304"/>
      <c r="K4" s="304" t="s">
        <v>8</v>
      </c>
      <c r="L4" s="305"/>
      <c r="M4" s="305" t="s">
        <v>9</v>
      </c>
      <c r="N4" s="307"/>
      <c r="O4" s="324" t="s">
        <v>109</v>
      </c>
      <c r="P4" s="325"/>
      <c r="Q4" s="306" t="s">
        <v>10</v>
      </c>
      <c r="R4" s="304"/>
      <c r="S4" s="304" t="s">
        <v>11</v>
      </c>
      <c r="T4" s="304"/>
      <c r="U4" s="305" t="s">
        <v>12</v>
      </c>
      <c r="V4" s="307"/>
      <c r="W4" s="305" t="s">
        <v>25</v>
      </c>
      <c r="X4" s="306"/>
      <c r="Y4" s="305" t="s">
        <v>13</v>
      </c>
      <c r="Z4" s="306"/>
      <c r="AA4" s="304" t="s">
        <v>14</v>
      </c>
      <c r="AB4" s="304"/>
      <c r="AC4" s="305" t="s">
        <v>15</v>
      </c>
      <c r="AD4" s="306"/>
      <c r="AE4" s="304" t="s">
        <v>16</v>
      </c>
      <c r="AF4" s="305"/>
      <c r="AG4" s="96" t="s">
        <v>69</v>
      </c>
      <c r="AH4" s="96" t="s">
        <v>64</v>
      </c>
      <c r="AI4" s="96" t="s">
        <v>59</v>
      </c>
      <c r="AJ4" s="96" t="s">
        <v>96</v>
      </c>
      <c r="AK4" s="96" t="s">
        <v>112</v>
      </c>
      <c r="AL4" s="96" t="s">
        <v>77</v>
      </c>
      <c r="AM4" s="96" t="s">
        <v>80</v>
      </c>
      <c r="AN4" s="96" t="s">
        <v>65</v>
      </c>
      <c r="AO4" s="96" t="s">
        <v>61</v>
      </c>
      <c r="AP4" s="96" t="s">
        <v>97</v>
      </c>
      <c r="AQ4" s="96" t="s">
        <v>113</v>
      </c>
      <c r="AR4" s="96" t="s">
        <v>78</v>
      </c>
      <c r="AS4" s="96" t="s">
        <v>76</v>
      </c>
      <c r="AT4" s="96" t="s">
        <v>68</v>
      </c>
      <c r="AU4" s="96" t="s">
        <v>57</v>
      </c>
      <c r="AV4" s="96" t="s">
        <v>67</v>
      </c>
      <c r="AW4" s="96" t="s">
        <v>74</v>
      </c>
      <c r="AX4" s="96" t="s">
        <v>81</v>
      </c>
      <c r="AY4" s="96" t="s">
        <v>73</v>
      </c>
      <c r="AZ4" s="96" t="s">
        <v>70</v>
      </c>
      <c r="BA4" s="83" t="s">
        <v>71</v>
      </c>
      <c r="BB4" s="83" t="s">
        <v>79</v>
      </c>
      <c r="BC4" s="83" t="s">
        <v>62</v>
      </c>
      <c r="BD4" s="83" t="s">
        <v>114</v>
      </c>
      <c r="BE4" s="83" t="s">
        <v>66</v>
      </c>
      <c r="BF4" s="83" t="s">
        <v>75</v>
      </c>
      <c r="BG4" s="83" t="s">
        <v>60</v>
      </c>
      <c r="BH4" s="83" t="s">
        <v>72</v>
      </c>
      <c r="BI4" s="83" t="s">
        <v>115</v>
      </c>
      <c r="BJ4" s="105" t="s">
        <v>153</v>
      </c>
      <c r="BK4" s="2"/>
      <c r="BL4" s="2"/>
      <c r="BM4" s="2"/>
      <c r="BN4" s="2"/>
      <c r="BO4" s="2"/>
      <c r="BP4" s="2"/>
      <c r="BQ4" s="2"/>
      <c r="BR4" s="2"/>
    </row>
    <row r="5" spans="1:70" ht="15" customHeight="1">
      <c r="A5" s="320" t="s">
        <v>4</v>
      </c>
      <c r="B5" s="320"/>
      <c r="C5" s="308" t="s">
        <v>140</v>
      </c>
      <c r="D5" s="308"/>
      <c r="E5" s="308" t="s">
        <v>141</v>
      </c>
      <c r="F5" s="308"/>
      <c r="G5" s="308" t="s">
        <v>28</v>
      </c>
      <c r="H5" s="308"/>
      <c r="I5" s="311" t="s">
        <v>24</v>
      </c>
      <c r="J5" s="312"/>
      <c r="K5" s="308" t="s">
        <v>142</v>
      </c>
      <c r="L5" s="309"/>
      <c r="M5" s="308" t="s">
        <v>143</v>
      </c>
      <c r="N5" s="309"/>
      <c r="O5" s="326" t="s">
        <v>144</v>
      </c>
      <c r="P5" s="327"/>
      <c r="Q5" s="308" t="s">
        <v>145</v>
      </c>
      <c r="R5" s="308"/>
      <c r="S5" s="308" t="s">
        <v>146</v>
      </c>
      <c r="T5" s="308"/>
      <c r="U5" s="311" t="s">
        <v>147</v>
      </c>
      <c r="V5" s="319"/>
      <c r="W5" s="311" t="s">
        <v>148</v>
      </c>
      <c r="X5" s="312"/>
      <c r="Y5" s="311" t="s">
        <v>19</v>
      </c>
      <c r="Z5" s="312"/>
      <c r="AA5" s="311" t="s">
        <v>149</v>
      </c>
      <c r="AB5" s="312"/>
      <c r="AC5" s="311" t="s">
        <v>150</v>
      </c>
      <c r="AD5" s="312"/>
      <c r="AE5" s="311" t="s">
        <v>151</v>
      </c>
      <c r="AF5" s="319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136"/>
    </row>
    <row r="6" spans="1:70" ht="17.100000000000001" customHeight="1">
      <c r="A6" s="313">
        <v>2</v>
      </c>
      <c r="B6" s="20">
        <v>1</v>
      </c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35"/>
      <c r="P6" s="74"/>
      <c r="Q6" s="4"/>
      <c r="R6" s="5"/>
      <c r="S6" s="4"/>
      <c r="T6" s="5"/>
      <c r="U6" s="4"/>
      <c r="V6" s="5"/>
      <c r="W6" s="4"/>
      <c r="X6" s="5"/>
      <c r="Y6" s="4"/>
      <c r="Z6" s="5"/>
      <c r="AA6" s="4"/>
      <c r="AB6" s="5"/>
      <c r="AC6" s="4"/>
      <c r="AD6" s="5"/>
      <c r="AE6" s="4"/>
      <c r="AF6" s="11"/>
      <c r="AG6" s="99">
        <f>COUNTIF($C$6:$AF$6,"Hương")</f>
        <v>0</v>
      </c>
      <c r="AH6" s="99">
        <f>COUNTIF($C$6:$AF$6,"Lân")</f>
        <v>0</v>
      </c>
      <c r="AI6" s="99">
        <f>COUNTIF($C$6:$AF$6,"Thủy")</f>
        <v>0</v>
      </c>
      <c r="AJ6" s="99">
        <f>COUNTIF($C$6:$AF$6,"TrangT")</f>
        <v>0</v>
      </c>
      <c r="AK6" s="99">
        <f>COUNTIF($C$6:$AF$6,"Hà")</f>
        <v>0</v>
      </c>
      <c r="AL6" s="99">
        <f>COUNTIF($C$6:$AF$6,"My")</f>
        <v>0</v>
      </c>
      <c r="AM6" s="99">
        <f>COUNTIF($C$6:$AF$6,"Tám")</f>
        <v>0</v>
      </c>
      <c r="AN6" s="99">
        <f>COUNTIF($C$6:$AF$6,"Mến")</f>
        <v>0</v>
      </c>
      <c r="AO6" s="99">
        <f>COUNTIF($C$6:$AF$6,"Thiệp")</f>
        <v>0</v>
      </c>
      <c r="AP6" s="99">
        <f>COUNTIF($C$6:$AF$6,"TrangH")</f>
        <v>0</v>
      </c>
      <c r="AQ6" s="99">
        <f>COUNTIF($C$6:$AF$6,"ThủyL")</f>
        <v>0</v>
      </c>
      <c r="AR6" s="99">
        <f>COUNTIF($C$6:$AF$6,"Sơn")</f>
        <v>0</v>
      </c>
      <c r="AS6" s="99">
        <f>COUNTIF($C$6:$AF$6,"Ngà")</f>
        <v>0</v>
      </c>
      <c r="AT6" s="99">
        <f>COUNTIF($C$6:$AF$6,"Dung")</f>
        <v>0</v>
      </c>
      <c r="AU6" s="99">
        <f>COUNTIF($C$6:$AF$6,"Hiền")</f>
        <v>0</v>
      </c>
      <c r="AV6" s="99">
        <f>COUNTIF($C$6:$AF$6,"Thúy")</f>
        <v>0</v>
      </c>
      <c r="AW6" s="99">
        <f>COUNTIF($C$6:$AF$6,"Ngọc")</f>
        <v>0</v>
      </c>
      <c r="AX6" s="99">
        <f>COUNTIF($C$6:$AF$6,"Hoa")</f>
        <v>0</v>
      </c>
      <c r="AY6" s="99">
        <f>COUNTIF($C$6:$AF$6,"Thơm")</f>
        <v>0</v>
      </c>
      <c r="AZ6" s="99">
        <f>COUNTIF($C$6:$AF$6,"Phương")</f>
        <v>0</v>
      </c>
      <c r="BA6" s="99">
        <f>COUNTIF($C$6:$AF$6,"Hiếu")</f>
        <v>0</v>
      </c>
      <c r="BB6" s="99">
        <f>COUNTIF($C$6:$AF$6,"Quỳnh")</f>
        <v>0</v>
      </c>
      <c r="BC6" s="99">
        <f>COUNTIF($C$6:$AF$6,"Oanh")</f>
        <v>0</v>
      </c>
      <c r="BD6" s="99">
        <f>COUNTIF($C$6:$AF$6,"P.Hiền")</f>
        <v>0</v>
      </c>
      <c r="BE6" s="99">
        <f>COUNTIF($C$6:$AF$6,"Huê")</f>
        <v>0</v>
      </c>
      <c r="BF6" s="99">
        <f>COUNTIF($C$6:$AF$6,"Tiến")</f>
        <v>0</v>
      </c>
      <c r="BG6" s="99">
        <f>COUNTIF($C$6:$AF$6,"Lương")</f>
        <v>0</v>
      </c>
      <c r="BH6" s="99">
        <f>COUNTIF($C$6:$AF$6,"Tâm")</f>
        <v>0</v>
      </c>
      <c r="BI6" s="99">
        <f>COUNTIF($C$6:$AF$6,"DDung")</f>
        <v>0</v>
      </c>
      <c r="BJ6" s="99">
        <f>COUNTIF($C$6:$AF$6,"HàT")</f>
        <v>0</v>
      </c>
      <c r="BK6">
        <f>SUM(AG6:BI6)</f>
        <v>0</v>
      </c>
    </row>
    <row r="7" spans="1:70" ht="17.100000000000001" customHeight="1">
      <c r="A7" s="314"/>
      <c r="B7" s="21">
        <v>2</v>
      </c>
      <c r="C7" s="6"/>
      <c r="D7" s="7"/>
      <c r="E7" s="6"/>
      <c r="F7" s="7"/>
      <c r="G7" s="6"/>
      <c r="H7" s="8"/>
      <c r="I7" s="6"/>
      <c r="J7" s="7"/>
      <c r="K7" s="6"/>
      <c r="L7" s="7"/>
      <c r="M7" s="6"/>
      <c r="N7" s="8"/>
      <c r="O7" s="6"/>
      <c r="P7" s="7"/>
      <c r="Q7" s="6"/>
      <c r="R7" s="7"/>
      <c r="S7" s="6"/>
      <c r="T7" s="7"/>
      <c r="U7" s="6"/>
      <c r="V7" s="9"/>
      <c r="W7" s="6"/>
      <c r="X7" s="7"/>
      <c r="Y7" s="6"/>
      <c r="Z7" s="7"/>
      <c r="AA7" s="6"/>
      <c r="AB7" s="7"/>
      <c r="AC7" s="6"/>
      <c r="AD7" s="8"/>
      <c r="AE7" s="6"/>
      <c r="AF7" s="7"/>
      <c r="AG7" s="98">
        <f>COUNTIF($C$7:$AF$7,"Hương")</f>
        <v>0</v>
      </c>
      <c r="AH7" s="98">
        <f>COUNTIF($C$7:$AF$7,"Lân")</f>
        <v>0</v>
      </c>
      <c r="AI7" s="98">
        <f>COUNTIF($C$7:$AF$7,"Thủy")</f>
        <v>0</v>
      </c>
      <c r="AJ7" s="98">
        <f>COUNTIF($C$7:$AF$7,"Trang")</f>
        <v>0</v>
      </c>
      <c r="AK7" s="98">
        <f>COUNTIF($C$7:$AF$7,"Hà")</f>
        <v>0</v>
      </c>
      <c r="AL7" s="98">
        <f>COUNTIF($C$7:$AF$7,"My")</f>
        <v>0</v>
      </c>
      <c r="AM7" s="98">
        <f>COUNTIF($C$7:$AF$7,"Tám")</f>
        <v>0</v>
      </c>
      <c r="AN7" s="98">
        <f>COUNTIF($C$7:$AF$7,"mến")</f>
        <v>0</v>
      </c>
      <c r="AO7" s="98">
        <f>COUNTIF($C$7:$AF$7,"Thiệp")</f>
        <v>0</v>
      </c>
      <c r="AP7" s="98">
        <f>COUNTIF($C$7:$AF$7,"TrangH")</f>
        <v>0</v>
      </c>
      <c r="AQ7" s="98">
        <f>COUNTIF($C$7:$AF$7,"ThủyL")</f>
        <v>0</v>
      </c>
      <c r="AR7" s="98">
        <f>COUNTIF($C$7:$AF$7,"Sơn")</f>
        <v>0</v>
      </c>
      <c r="AS7" s="98">
        <f>COUNTIF($C$7:$AF$7,"ngà")</f>
        <v>0</v>
      </c>
      <c r="AT7" s="98">
        <f>COUNTIF($C$7:$AF$7,"dung")</f>
        <v>0</v>
      </c>
      <c r="AU7" s="98">
        <f>COUNTIF($C$7:$AF$7,"hiền")</f>
        <v>0</v>
      </c>
      <c r="AV7" s="98">
        <f>COUNTIF($C$7:$AF$7,"Thúy")</f>
        <v>0</v>
      </c>
      <c r="AW7" s="98">
        <f>COUNTIF($C$7:$AF$7,"Ngọc")</f>
        <v>0</v>
      </c>
      <c r="AX7" s="98">
        <f>COUNTIF($C$7:$AF$7,"Hoa")</f>
        <v>0</v>
      </c>
      <c r="AY7" s="98">
        <f>COUNTIF($C$7:$AF$7,"Thơm")</f>
        <v>0</v>
      </c>
      <c r="AZ7" s="98">
        <f>COUNTIF($C$7:$AF$7,"Phương")</f>
        <v>0</v>
      </c>
      <c r="BA7" s="98">
        <f>COUNTIF($C$7:$AF$7,"Hiếu")</f>
        <v>0</v>
      </c>
      <c r="BB7" s="98">
        <f>COUNTIF($C$7:$AF$7,"Quỳnh")</f>
        <v>0</v>
      </c>
      <c r="BC7" s="98">
        <f>COUNTIF($C$7:$AF$7,"Oanh")</f>
        <v>0</v>
      </c>
      <c r="BD7" s="98">
        <f>COUNTIF($C$7:$AF$7,"P.Hiền")</f>
        <v>0</v>
      </c>
      <c r="BE7" s="98">
        <f>COUNTIF($C$7:$AF$7,"Huê")</f>
        <v>0</v>
      </c>
      <c r="BF7" s="98">
        <f>COUNTIF($C$7:$AF$7,"Tiến")</f>
        <v>0</v>
      </c>
      <c r="BG7" s="98">
        <f>COUNTIF($C$7:$AF$7,"Lương")</f>
        <v>0</v>
      </c>
      <c r="BH7" s="98">
        <f>COUNTIF($C$7:$AF$7,"Tâm")</f>
        <v>0</v>
      </c>
      <c r="BI7" s="98">
        <f>COUNTIF($C$7:$AF$7,"ddung")</f>
        <v>0</v>
      </c>
      <c r="BJ7" s="98">
        <f>COUNTIF($C$7:$AF$7,"HàT")</f>
        <v>0</v>
      </c>
      <c r="BK7">
        <f t="shared" ref="BK7:BK35" si="0">SUM(AG7:BI7)</f>
        <v>0</v>
      </c>
    </row>
    <row r="8" spans="1:70" ht="17.100000000000001" customHeight="1">
      <c r="A8" s="314"/>
      <c r="B8" s="21">
        <v>3</v>
      </c>
      <c r="C8" s="6"/>
      <c r="D8" s="7"/>
      <c r="E8" s="6"/>
      <c r="F8" s="7"/>
      <c r="G8" s="6"/>
      <c r="H8" s="8"/>
      <c r="I8" s="6"/>
      <c r="J8" s="7"/>
      <c r="K8" s="6"/>
      <c r="L8" s="7"/>
      <c r="M8" s="6"/>
      <c r="N8" s="8"/>
      <c r="O8" s="6"/>
      <c r="P8" s="7"/>
      <c r="Q8" s="6"/>
      <c r="R8" s="7"/>
      <c r="S8" s="6"/>
      <c r="T8" s="7"/>
      <c r="U8" s="6"/>
      <c r="V8" s="9"/>
      <c r="W8" s="6"/>
      <c r="X8" s="7"/>
      <c r="Y8" s="6"/>
      <c r="Z8" s="7"/>
      <c r="AA8" s="6"/>
      <c r="AB8" s="7"/>
      <c r="AC8" s="6"/>
      <c r="AD8" s="8"/>
      <c r="AE8" s="6"/>
      <c r="AF8" s="7"/>
      <c r="AG8" s="98">
        <f>COUNTIF($C$8:$AF$8,"Hương")</f>
        <v>0</v>
      </c>
      <c r="AH8" s="98">
        <f>COUNTIF($C$8:$AF$8,"Lân")</f>
        <v>0</v>
      </c>
      <c r="AI8" s="98">
        <f>COUNTIF($C$8:$AF$8,"Thủy")</f>
        <v>0</v>
      </c>
      <c r="AJ8" s="98">
        <f>COUNTIF($C$8:$AF$8,"Trang")</f>
        <v>0</v>
      </c>
      <c r="AK8" s="98">
        <f>COUNTIF($C$8:$AF$8,"Hà")</f>
        <v>0</v>
      </c>
      <c r="AL8" s="98">
        <f>COUNTIF($C$8:$AF$8,"my")</f>
        <v>0</v>
      </c>
      <c r="AM8" s="98">
        <f>COUNTIF($C$8:$AF$8,"tám")</f>
        <v>0</v>
      </c>
      <c r="AN8" s="98">
        <f>COUNTIF($C$8:$AF$8,"mến")</f>
        <v>0</v>
      </c>
      <c r="AO8" s="98">
        <f>COUNTIF($C$8:$AF$8,"Thiệp")</f>
        <v>0</v>
      </c>
      <c r="AP8" s="98">
        <f>COUNTIF($C$8:$AF$8,"TrangH")</f>
        <v>0</v>
      </c>
      <c r="AQ8" s="98">
        <f>COUNTIF($C$8:$AF$8,"ThủyL")</f>
        <v>0</v>
      </c>
      <c r="AR8" s="98">
        <f>COUNTIF($C$8:$AF$8,"Sơn")</f>
        <v>0</v>
      </c>
      <c r="AS8" s="98">
        <f>COUNTIF($C$8:$AF$8,"Ngà")</f>
        <v>0</v>
      </c>
      <c r="AT8" s="98">
        <f>COUNTIF($C$8:$AF$8,"Dung")</f>
        <v>0</v>
      </c>
      <c r="AU8" s="98">
        <f>COUNTIF($C$8:$AF$8,"Hiền")</f>
        <v>0</v>
      </c>
      <c r="AV8" s="98">
        <f>COUNTIF($C$8:$AF$8,"Thúy")</f>
        <v>0</v>
      </c>
      <c r="AW8" s="98">
        <f>COUNTIF($C$8:$AF$8,"Ngọc")</f>
        <v>0</v>
      </c>
      <c r="AX8" s="98">
        <f>COUNTIF($C$8:$AF$8,"Hoa")</f>
        <v>0</v>
      </c>
      <c r="AY8" s="98">
        <f>COUNTIF($C$8:$AF$8,"Thơm")</f>
        <v>0</v>
      </c>
      <c r="AZ8" s="98">
        <f>COUNTIF($C$8:$AF$8,"Phương")</f>
        <v>0</v>
      </c>
      <c r="BA8" s="98">
        <f>COUNTIF($C$8:$AF$8,"Hiếu")</f>
        <v>0</v>
      </c>
      <c r="BB8" s="98">
        <f>COUNTIF($C$8:$AF$8,"Quỳnh")</f>
        <v>0</v>
      </c>
      <c r="BC8" s="98">
        <f>COUNTIF($C$8:$AF$8,"Oanh")</f>
        <v>0</v>
      </c>
      <c r="BD8" s="98">
        <f>COUNTIF($C$8:$AF$8,"P.Hiền")</f>
        <v>0</v>
      </c>
      <c r="BE8" s="98">
        <f>COUNTIF($C$8:$AF$8,"Huê")</f>
        <v>0</v>
      </c>
      <c r="BF8" s="98">
        <f>COUNTIF($C$8:$AF$8,"Tiến")</f>
        <v>0</v>
      </c>
      <c r="BG8" s="98">
        <f>COUNTIF($C$8:$AF$8,"Lương")</f>
        <v>0</v>
      </c>
      <c r="BH8" s="98">
        <f>COUNTIF($C$8:$AF$8,"Tâm")</f>
        <v>0</v>
      </c>
      <c r="BI8" s="98">
        <f>COUNTIF($C$8:$AF$8,"Ddung")</f>
        <v>0</v>
      </c>
      <c r="BJ8" s="98">
        <f>COUNTIF($C$8:$AF$8,"HàT")</f>
        <v>0</v>
      </c>
      <c r="BK8">
        <f t="shared" si="0"/>
        <v>0</v>
      </c>
    </row>
    <row r="9" spans="1:70" ht="17.100000000000001" customHeight="1">
      <c r="A9" s="314"/>
      <c r="B9" s="21">
        <v>4</v>
      </c>
      <c r="C9" s="6"/>
      <c r="D9" s="7"/>
      <c r="E9" s="6"/>
      <c r="F9" s="7"/>
      <c r="G9" s="6"/>
      <c r="H9" s="8"/>
      <c r="I9" s="6"/>
      <c r="J9" s="7"/>
      <c r="K9" s="6"/>
      <c r="L9" s="7"/>
      <c r="M9" s="6"/>
      <c r="N9" s="8"/>
      <c r="O9" s="6"/>
      <c r="P9" s="7"/>
      <c r="Q9" s="6"/>
      <c r="R9" s="7"/>
      <c r="S9" s="6"/>
      <c r="T9" s="7"/>
      <c r="U9" s="6"/>
      <c r="V9" s="9"/>
      <c r="W9" s="10"/>
      <c r="X9" s="7"/>
      <c r="Y9" s="6"/>
      <c r="Z9" s="7"/>
      <c r="AA9" s="6"/>
      <c r="AB9" s="7"/>
      <c r="AC9" s="6"/>
      <c r="AD9" s="8"/>
      <c r="AE9" s="24"/>
      <c r="AF9" s="27"/>
      <c r="AG9" s="98">
        <f>COUNTIF($C$9:$AF$9,"Hương")</f>
        <v>0</v>
      </c>
      <c r="AH9" s="98">
        <f>COUNTIF($C$9:$AF$9,"Lân")</f>
        <v>0</v>
      </c>
      <c r="AI9" s="98">
        <f>COUNTIF($C$9:$AF$9,"Thủy")</f>
        <v>0</v>
      </c>
      <c r="AJ9" s="98">
        <f>COUNTIF($C$9:$AF$9,"Trang")</f>
        <v>0</v>
      </c>
      <c r="AK9" s="98">
        <f>COUNTIF($C$9:$AF$9,"Hà")</f>
        <v>0</v>
      </c>
      <c r="AL9" s="98">
        <f>COUNTIF($C$9:$AF$9,"My")</f>
        <v>0</v>
      </c>
      <c r="AM9" s="98">
        <f>COUNTIF($C$9:$AF$9,"Tám")</f>
        <v>0</v>
      </c>
      <c r="AN9" s="98">
        <f>COUNTIF($C$9:$AF$9,"Mến")</f>
        <v>0</v>
      </c>
      <c r="AO9" s="98">
        <f>COUNTIF($C$9:$AF$9,"Thiệp")</f>
        <v>0</v>
      </c>
      <c r="AP9" s="98">
        <f>COUNTIF($C$9:$AF$9,"TrangH")</f>
        <v>0</v>
      </c>
      <c r="AQ9" s="98">
        <f>COUNTIF($C$9:$AF$9,"ThủyL")</f>
        <v>0</v>
      </c>
      <c r="AR9" s="98">
        <f>COUNTIF($C$9:$AF$9,"Sơn")</f>
        <v>0</v>
      </c>
      <c r="AS9" s="98">
        <f>COUNTIF($C$9:$AF$9,"Ngà")</f>
        <v>0</v>
      </c>
      <c r="AT9" s="98">
        <f>COUNTIF($C$9:$AF$9,"Dung")</f>
        <v>0</v>
      </c>
      <c r="AU9" s="98">
        <f>COUNTIF($C$9:$AF$9,"Hiền")</f>
        <v>0</v>
      </c>
      <c r="AV9" s="98">
        <f>COUNTIF($C$9:$AF$9,"Thúy")</f>
        <v>0</v>
      </c>
      <c r="AW9" s="98">
        <f>COUNTIF($C$9:$AF$9,"Ngọc")</f>
        <v>0</v>
      </c>
      <c r="AX9" s="98">
        <f>COUNTIF($C$9:$AF$9,"Hoa")</f>
        <v>0</v>
      </c>
      <c r="AY9" s="98">
        <f>COUNTIF($C$9:$AF$9,"Thơm")</f>
        <v>0</v>
      </c>
      <c r="AZ9" s="98">
        <f>COUNTIF($C$9:$AF$9,"Phương")</f>
        <v>0</v>
      </c>
      <c r="BA9" s="98">
        <f>COUNTIF($C$9:$AF$9,"Hiếu")</f>
        <v>0</v>
      </c>
      <c r="BB9" s="98">
        <f>COUNTIF($C$9:$AF$9,"Quỳnh")</f>
        <v>0</v>
      </c>
      <c r="BC9" s="98">
        <f>COUNTIF($C$9:$AF$9,"Oanh")</f>
        <v>0</v>
      </c>
      <c r="BD9" s="98">
        <f>COUNTIF($C$9:$AF$9,"P.Hiền")</f>
        <v>0</v>
      </c>
      <c r="BE9" s="98">
        <f>COUNTIF($C$9:$AF$9,"Huê")</f>
        <v>0</v>
      </c>
      <c r="BF9" s="98">
        <f>COUNTIF($C$9:$AF$9,"Tiến")</f>
        <v>0</v>
      </c>
      <c r="BG9" s="98">
        <f>COUNTIF($C$9:$AF$9,"Lương")</f>
        <v>0</v>
      </c>
      <c r="BH9" s="98">
        <f>COUNTIF($C$9:$AF$9,"Tâm")</f>
        <v>0</v>
      </c>
      <c r="BI9" s="98">
        <f>COUNTIF($C$9:$AF$9,"Ddung")</f>
        <v>0</v>
      </c>
      <c r="BJ9" s="98">
        <f>COUNTIF($C$9:$AF$9,"HàT")</f>
        <v>0</v>
      </c>
      <c r="BK9">
        <f t="shared" si="0"/>
        <v>0</v>
      </c>
    </row>
    <row r="10" spans="1:70" ht="17.100000000000001" customHeight="1">
      <c r="A10" s="314"/>
      <c r="B10" s="22">
        <v>5</v>
      </c>
      <c r="C10" s="106"/>
      <c r="D10" s="107"/>
      <c r="E10" s="106"/>
      <c r="F10" s="107"/>
      <c r="G10" s="106"/>
      <c r="H10" s="107"/>
      <c r="I10" s="106"/>
      <c r="J10" s="107"/>
      <c r="K10" s="106"/>
      <c r="L10" s="107"/>
      <c r="M10" s="106"/>
      <c r="N10" s="107"/>
      <c r="O10" s="106"/>
      <c r="P10" s="108"/>
      <c r="Q10" s="106"/>
      <c r="R10" s="107"/>
      <c r="S10" s="106"/>
      <c r="T10" s="107"/>
      <c r="U10" s="106"/>
      <c r="V10" s="107"/>
      <c r="W10" s="106"/>
      <c r="X10" s="107"/>
      <c r="Y10" s="106"/>
      <c r="Z10" s="109"/>
      <c r="AA10" s="106"/>
      <c r="AB10" s="107"/>
      <c r="AC10" s="106"/>
      <c r="AD10" s="107"/>
      <c r="AE10" s="106"/>
      <c r="AF10" s="108"/>
      <c r="AG10" s="100">
        <f>COUNTIF($C$10:$AF$10,"Hương")</f>
        <v>0</v>
      </c>
      <c r="AH10" s="100">
        <f>COUNTIF($C$10:$AF$10,"lân")</f>
        <v>0</v>
      </c>
      <c r="AI10" s="100">
        <f>COUNTIF($C$10:$AF$10,"thủy")</f>
        <v>0</v>
      </c>
      <c r="AJ10" s="100">
        <f>COUNTIF($C$10:$AF$10,"Trang")</f>
        <v>0</v>
      </c>
      <c r="AK10" s="100">
        <f>COUNTIF($C$10:$AF$10,"Hà")</f>
        <v>0</v>
      </c>
      <c r="AL10" s="100">
        <f>COUNTIF($C$10:$AF$10,"My")</f>
        <v>0</v>
      </c>
      <c r="AM10" s="100">
        <f>COUNTIF($C$10:$AF$10,"tám")</f>
        <v>0</v>
      </c>
      <c r="AN10" s="100">
        <f>COUNTIF($C$10:$AF$10,"Mến")</f>
        <v>0</v>
      </c>
      <c r="AO10" s="100">
        <f>COUNTIF($C$10:$AF$10,"Thiệp")</f>
        <v>0</v>
      </c>
      <c r="AP10" s="100">
        <f>COUNTIF($C$10:$AF$10,"TrangH")</f>
        <v>0</v>
      </c>
      <c r="AQ10" s="100">
        <f>COUNTIF($C$10:$AF$10,"ThủyL")</f>
        <v>0</v>
      </c>
      <c r="AR10" s="100">
        <f>COUNTIF($C$10:$AF$10,"Sơn")</f>
        <v>0</v>
      </c>
      <c r="AS10" s="100">
        <f>COUNTIF($C$10:$AF$10,"Ngà")</f>
        <v>0</v>
      </c>
      <c r="AT10" s="100">
        <f>COUNTIF($C$10:$AF$10,"Dung")</f>
        <v>0</v>
      </c>
      <c r="AU10" s="100">
        <f>COUNTIF($C$10:$AF$10,"Hiền")</f>
        <v>0</v>
      </c>
      <c r="AV10" s="100">
        <f>COUNTIF($C$10:$AF$10,"Thúy")</f>
        <v>0</v>
      </c>
      <c r="AW10" s="100">
        <f>COUNTIF($C$10:$AF$10,"Ngọc")</f>
        <v>0</v>
      </c>
      <c r="AX10" s="100">
        <f>COUNTIF($C$10:$AF$10,"Hoa")</f>
        <v>0</v>
      </c>
      <c r="AY10" s="100">
        <f>COUNTIF($C$10:$AF$10,"Thơm")</f>
        <v>0</v>
      </c>
      <c r="AZ10" s="100">
        <f>COUNTIF($C$10:$AF$10,"Phương")</f>
        <v>0</v>
      </c>
      <c r="BA10" s="100">
        <f>COUNTIF($C$10:$AF$10,"Hiếu")</f>
        <v>0</v>
      </c>
      <c r="BB10" s="100">
        <f>COUNTIF($C$10:$AF$10,"Quỳnh")</f>
        <v>0</v>
      </c>
      <c r="BC10" s="100">
        <f>COUNTIF($C$10:$AF$10,"Oanh")</f>
        <v>0</v>
      </c>
      <c r="BD10" s="100">
        <f>COUNTIF($C$10:$AF$10,"P.Hiền")</f>
        <v>0</v>
      </c>
      <c r="BE10" s="100">
        <f>COUNTIF($C$10:$AF$10,"Huê")</f>
        <v>0</v>
      </c>
      <c r="BF10" s="100">
        <f>COUNTIF($C$10:$AF$10,"Tiến")</f>
        <v>0</v>
      </c>
      <c r="BG10" s="100">
        <f>COUNTIF($C$10:$AF$10,"Lương")</f>
        <v>0</v>
      </c>
      <c r="BH10" s="100">
        <f>COUNTIF($C$10:$AF$10,"Tâm")</f>
        <v>0</v>
      </c>
      <c r="BI10" s="100">
        <f>COUNTIF($C$10:$AF$10,"DDung")</f>
        <v>0</v>
      </c>
      <c r="BJ10" s="100">
        <f>COUNTIF($C$10:$AF$10,"HàT")</f>
        <v>0</v>
      </c>
      <c r="BK10">
        <f t="shared" si="0"/>
        <v>0</v>
      </c>
    </row>
    <row r="11" spans="1:70" ht="17.100000000000001" customHeight="1">
      <c r="A11" s="313">
        <v>3</v>
      </c>
      <c r="B11" s="20">
        <v>1</v>
      </c>
      <c r="C11" s="4"/>
      <c r="D11" s="11"/>
      <c r="E11" s="4"/>
      <c r="F11" s="11"/>
      <c r="G11" s="5"/>
      <c r="H11" s="5"/>
      <c r="I11" s="4"/>
      <c r="J11" s="11"/>
      <c r="K11" s="4"/>
      <c r="L11" s="11"/>
      <c r="M11" s="5"/>
      <c r="N11" s="5"/>
      <c r="O11" s="35"/>
      <c r="P11" s="74"/>
      <c r="Q11" s="4"/>
      <c r="R11" s="11"/>
      <c r="S11" s="12"/>
      <c r="T11" s="11"/>
      <c r="U11" s="5"/>
      <c r="V11" s="5"/>
      <c r="W11" s="4"/>
      <c r="X11" s="11"/>
      <c r="Y11" s="4"/>
      <c r="Z11" s="11"/>
      <c r="AA11" s="4"/>
      <c r="AB11" s="11"/>
      <c r="AC11" s="5"/>
      <c r="AD11" s="5"/>
      <c r="AE11" s="4"/>
      <c r="AF11" s="11"/>
      <c r="AG11" s="99">
        <f>COUNTIF($C$11:$AF$11,"Hương")</f>
        <v>0</v>
      </c>
      <c r="AH11" s="99">
        <f>COUNTIF($C$11:$AF$11,"Lân")</f>
        <v>0</v>
      </c>
      <c r="AI11" s="99">
        <f>COUNTIF($C$11:$AF$11,"Thủy")</f>
        <v>0</v>
      </c>
      <c r="AJ11" s="99">
        <f>COUNTIF($C$11:$AF$11,"Trang")</f>
        <v>0</v>
      </c>
      <c r="AK11" s="99">
        <f>COUNTIF($C$11:$AF$11,"Hà")</f>
        <v>0</v>
      </c>
      <c r="AL11" s="99">
        <f>COUNTIF($C$11:$AF$11,"My")</f>
        <v>0</v>
      </c>
      <c r="AM11" s="99">
        <f>COUNTIF($C$11:$AF$11,"Tám")</f>
        <v>0</v>
      </c>
      <c r="AN11" s="99">
        <f>COUNTIF($C$11:$AF$11,"Mến")</f>
        <v>0</v>
      </c>
      <c r="AO11" s="99">
        <f>COUNTIF($C$11:$AF$11,"Thiệp")</f>
        <v>0</v>
      </c>
      <c r="AP11" s="99">
        <f>COUNTIF($C$11:$AF$11,"TrangH")</f>
        <v>0</v>
      </c>
      <c r="AQ11" s="99">
        <f>COUNTIF($C$11:$AF$11,"ThủyL")</f>
        <v>0</v>
      </c>
      <c r="AR11" s="99">
        <f>COUNTIF($C$11:$AF$11,"sơn")</f>
        <v>0</v>
      </c>
      <c r="AS11" s="99">
        <f>COUNTIF($C$11:$AF$11,"Ngà")</f>
        <v>0</v>
      </c>
      <c r="AT11" s="99">
        <f>COUNTIF($C$11:$AF$11,"Dung")</f>
        <v>0</v>
      </c>
      <c r="AU11" s="99">
        <f>COUNTIF($C$11:$AF$11,"Hiền")</f>
        <v>0</v>
      </c>
      <c r="AV11" s="99">
        <f>COUNTIF($C$11:$AF$11,"Thúy")</f>
        <v>0</v>
      </c>
      <c r="AW11" s="99">
        <f>COUNTIF($C$11:$AF$11,"Ngọc")</f>
        <v>0</v>
      </c>
      <c r="AX11" s="99">
        <f>COUNTIF($C$11:$AF$11,"Hoa")</f>
        <v>0</v>
      </c>
      <c r="AY11" s="99">
        <f>COUNTIF($C$11:$AF$11,"Thơm")</f>
        <v>0</v>
      </c>
      <c r="AZ11" s="99">
        <f>COUNTIF($C$11:$AF$11,"Phương")</f>
        <v>0</v>
      </c>
      <c r="BA11" s="99">
        <f>COUNTIF($C$11:$AF$11,"Hiếu")</f>
        <v>0</v>
      </c>
      <c r="BB11" s="99">
        <f>COUNTIF($C$11:$AF$11,"Quỳnh")</f>
        <v>0</v>
      </c>
      <c r="BC11" s="99">
        <f>COUNTIF($C$11:$AF$11,"Oanh")</f>
        <v>0</v>
      </c>
      <c r="BD11" s="99">
        <f>COUNTIF($C$11:$AF$11,"P.Hiền")</f>
        <v>0</v>
      </c>
      <c r="BE11" s="99">
        <f>COUNTIF($C$11:$AF$11,"Huê")</f>
        <v>0</v>
      </c>
      <c r="BF11" s="99">
        <f>COUNTIF($C$11:$AF$11,"Tiến")</f>
        <v>0</v>
      </c>
      <c r="BG11" s="99">
        <f>COUNTIF($C$11:$AF$11,"Lương")</f>
        <v>0</v>
      </c>
      <c r="BH11" s="99">
        <f>COUNTIF($C$11:$AF$11,"Tâm")</f>
        <v>0</v>
      </c>
      <c r="BI11" s="99">
        <f>COUNTIF($C$11:$AF$11,"DDung")</f>
        <v>0</v>
      </c>
      <c r="BJ11" s="99">
        <f>COUNTIF($C$11:$AF$11,"HàT")</f>
        <v>0</v>
      </c>
      <c r="BK11">
        <f t="shared" si="0"/>
        <v>0</v>
      </c>
    </row>
    <row r="12" spans="1:70" ht="17.100000000000001" customHeight="1">
      <c r="A12" s="314"/>
      <c r="B12" s="21">
        <v>2</v>
      </c>
      <c r="C12" s="6"/>
      <c r="D12" s="7"/>
      <c r="E12" s="6"/>
      <c r="F12" s="7"/>
      <c r="G12" s="8"/>
      <c r="H12" s="8"/>
      <c r="I12" s="6"/>
      <c r="J12" s="7"/>
      <c r="K12" s="6"/>
      <c r="L12" s="7"/>
      <c r="M12" s="8"/>
      <c r="N12" s="8"/>
      <c r="O12" s="6"/>
      <c r="P12" s="7"/>
      <c r="Q12" s="6"/>
      <c r="R12" s="7"/>
      <c r="S12" s="6"/>
      <c r="T12" s="7"/>
      <c r="U12" s="8"/>
      <c r="V12" s="8"/>
      <c r="W12" s="6"/>
      <c r="X12" s="7"/>
      <c r="Y12" s="6"/>
      <c r="Z12" s="7"/>
      <c r="AA12" s="6"/>
      <c r="AB12" s="7"/>
      <c r="AC12" s="8"/>
      <c r="AD12" s="8"/>
      <c r="AE12" s="6"/>
      <c r="AF12" s="7"/>
      <c r="AG12" s="98">
        <f>COUNTIF($C$12:$AF$12,"Hương")</f>
        <v>0</v>
      </c>
      <c r="AH12" s="98">
        <f>COUNTIF($C$12:$AF$12,"Lân")</f>
        <v>0</v>
      </c>
      <c r="AI12" s="98">
        <f>COUNTIF($C$12:$AF$12,"Thủy")</f>
        <v>0</v>
      </c>
      <c r="AJ12" s="98">
        <f>COUNTIF($C$12:$AF$12,"Trang")</f>
        <v>0</v>
      </c>
      <c r="AK12" s="98">
        <f>COUNTIF($C$12:$AF$12,"Hà")</f>
        <v>0</v>
      </c>
      <c r="AL12" s="98">
        <f>COUNTIF($C$12:$AF$12,"My")</f>
        <v>0</v>
      </c>
      <c r="AM12" s="98">
        <f>COUNTIF($C$12:$AF$12,"Tám")</f>
        <v>0</v>
      </c>
      <c r="AN12" s="98">
        <f>COUNTIF($C$12:$AF$12,"Mến")</f>
        <v>0</v>
      </c>
      <c r="AO12" s="98">
        <f>COUNTIF($C$12:$AF$12,"Thiệp")</f>
        <v>0</v>
      </c>
      <c r="AP12" s="98">
        <f>COUNTIF($C$12:$AF$12,"TrangH")</f>
        <v>0</v>
      </c>
      <c r="AQ12" s="98">
        <f>COUNTIF($C$12:$AF$12,"thủyL")</f>
        <v>0</v>
      </c>
      <c r="AR12" s="98">
        <f>COUNTIF($C$12:$AF$12,"Sơn")</f>
        <v>0</v>
      </c>
      <c r="AS12" s="98">
        <f>COUNTIF($C$12:$AF$12,"Ngà")</f>
        <v>0</v>
      </c>
      <c r="AT12" s="98">
        <f>COUNTIF($C$12:$AF$12,"Dung")</f>
        <v>0</v>
      </c>
      <c r="AU12" s="98">
        <f>COUNTIF($C$12:$AF$12,"Hiền")</f>
        <v>0</v>
      </c>
      <c r="AV12" s="98">
        <f>COUNTIF($C$12:$AF$12,"Thúy")</f>
        <v>0</v>
      </c>
      <c r="AW12" s="98">
        <f>COUNTIF($C$12:$AF$12,"Ngọc")</f>
        <v>0</v>
      </c>
      <c r="AX12" s="98">
        <f>COUNTIF($C$12:$AF$12,"Hoa")</f>
        <v>0</v>
      </c>
      <c r="AY12" s="98">
        <f>COUNTIF($C$12:$AF$12,"Thơm")</f>
        <v>0</v>
      </c>
      <c r="AZ12" s="98">
        <f>COUNTIF($C$12:$AF$12,"Phương")</f>
        <v>0</v>
      </c>
      <c r="BA12" s="98">
        <f>COUNTIF($C$12:$AF$12,"Hiếu")</f>
        <v>0</v>
      </c>
      <c r="BB12" s="98">
        <f>COUNTIF($C$12:$AF$12,"Quỳnh")</f>
        <v>0</v>
      </c>
      <c r="BC12" s="98">
        <f>COUNTIF($C$12:$AF$12,"Oanh")</f>
        <v>0</v>
      </c>
      <c r="BD12" s="98">
        <f>COUNTIF($C$12:$AF$12,"P.Hiền")</f>
        <v>0</v>
      </c>
      <c r="BE12" s="98">
        <f>COUNTIF($C$12:$AF$12,"Huê")</f>
        <v>0</v>
      </c>
      <c r="BF12" s="98">
        <f>COUNTIF($C$12:$AF$12,"Tiến")</f>
        <v>0</v>
      </c>
      <c r="BG12" s="98">
        <f>COUNTIF($C$12:$AF$12,"Lương")</f>
        <v>0</v>
      </c>
      <c r="BH12" s="98">
        <f>COUNTIF($C$12:$AF$12,"Tâm")</f>
        <v>0</v>
      </c>
      <c r="BI12" s="98">
        <f>COUNTIF($C$12:$AF$12,"DDung")</f>
        <v>0</v>
      </c>
      <c r="BJ12" s="98">
        <f>COUNTIF($C$12:$AF$12,"HàT")</f>
        <v>0</v>
      </c>
      <c r="BK12">
        <f t="shared" si="0"/>
        <v>0</v>
      </c>
    </row>
    <row r="13" spans="1:70" ht="17.100000000000001" customHeight="1">
      <c r="A13" s="314"/>
      <c r="B13" s="21">
        <v>3</v>
      </c>
      <c r="C13" s="6"/>
      <c r="D13" s="7"/>
      <c r="E13" s="6"/>
      <c r="F13" s="7"/>
      <c r="G13" s="13"/>
      <c r="H13" s="13"/>
      <c r="I13" s="10"/>
      <c r="J13" s="7"/>
      <c r="K13" s="6"/>
      <c r="L13" s="7"/>
      <c r="M13" s="8"/>
      <c r="N13" s="8"/>
      <c r="O13" s="6"/>
      <c r="P13" s="7"/>
      <c r="Q13" s="6"/>
      <c r="R13" s="7"/>
      <c r="S13" s="6"/>
      <c r="T13" s="7"/>
      <c r="U13" s="8"/>
      <c r="V13" s="8"/>
      <c r="W13" s="10"/>
      <c r="X13" s="7"/>
      <c r="Y13" s="6"/>
      <c r="Z13" s="7"/>
      <c r="AA13" s="6"/>
      <c r="AB13" s="7"/>
      <c r="AC13" s="8"/>
      <c r="AD13" s="8"/>
      <c r="AE13" s="6"/>
      <c r="AF13" s="7"/>
      <c r="AG13" s="98">
        <f>COUNTIF($C$13:$AF$13,"Hương")</f>
        <v>0</v>
      </c>
      <c r="AH13" s="98">
        <f>COUNTIF($C$13:$AF$13,"Lân")</f>
        <v>0</v>
      </c>
      <c r="AI13" s="98">
        <f>COUNTIF($C$13:$AF$13,"Thủy")</f>
        <v>0</v>
      </c>
      <c r="AJ13" s="98">
        <f>COUNTIF($C$13:$AF$13,"Trang")</f>
        <v>0</v>
      </c>
      <c r="AK13" s="98">
        <f>COUNTIF($C$13:$AF$13,"hà")</f>
        <v>0</v>
      </c>
      <c r="AL13" s="98">
        <f>COUNTIF($C$13:$AF$13,"My")</f>
        <v>0</v>
      </c>
      <c r="AM13" s="98">
        <f>COUNTIF($C$13:$AF$13,"Tám")</f>
        <v>0</v>
      </c>
      <c r="AN13" s="98">
        <f>COUNTIF($C$13:$AF$13,"Mến")</f>
        <v>0</v>
      </c>
      <c r="AO13" s="98">
        <f>COUNTIF($C$13:$AF$13,"Thiệp")</f>
        <v>0</v>
      </c>
      <c r="AP13" s="98">
        <f>COUNTIF($C$13:$AF$13,"TrangH")</f>
        <v>0</v>
      </c>
      <c r="AQ13" s="98">
        <f>COUNTIF($C$13:$AF$13,"ThủyL")</f>
        <v>0</v>
      </c>
      <c r="AR13" s="98">
        <f>COUNTIF($C$13:$AF$13,"ThủyL")</f>
        <v>0</v>
      </c>
      <c r="AS13" s="98">
        <f>COUNTIF($C$13:$AF$13,"Ngà")</f>
        <v>0</v>
      </c>
      <c r="AT13" s="98">
        <f>COUNTIF($C$13:$AF$13,"Dung")</f>
        <v>0</v>
      </c>
      <c r="AU13" s="98">
        <f>COUNTIF($C$13:$AF$13,"Hiền")</f>
        <v>0</v>
      </c>
      <c r="AV13" s="98">
        <f>COUNTIF($C$13:$AF$13,"Thúy")</f>
        <v>0</v>
      </c>
      <c r="AW13" s="98">
        <f>COUNTIF($C$13:$AF$13,"Ngọc")</f>
        <v>0</v>
      </c>
      <c r="AX13" s="98">
        <f>COUNTIF($C$13:$AF$13,"Hoa")</f>
        <v>0</v>
      </c>
      <c r="AY13" s="98">
        <f>COUNTIF($C$13:$AF$13,"Thơm")</f>
        <v>0</v>
      </c>
      <c r="AZ13" s="98">
        <f>COUNTIF($C$13:$AF$13,"Phương")</f>
        <v>0</v>
      </c>
      <c r="BA13" s="98">
        <f>COUNTIF($C$13:$AF$13,"Hiếu")</f>
        <v>0</v>
      </c>
      <c r="BB13" s="98">
        <f>COUNTIF($C$13:$AF$13,"Quỳnh")</f>
        <v>0</v>
      </c>
      <c r="BC13" s="98">
        <f>COUNTIF($C$13:$AF$13,"Oanh")</f>
        <v>0</v>
      </c>
      <c r="BD13" s="98">
        <f>COUNTIF($C$13:$AF$13,"P.Hiền")</f>
        <v>0</v>
      </c>
      <c r="BE13" s="98">
        <f>COUNTIF($C$13:$AF$13,"Huê")</f>
        <v>0</v>
      </c>
      <c r="BF13" s="98">
        <f>COUNTIF($C$13:$AF$13,"Tiến")</f>
        <v>0</v>
      </c>
      <c r="BG13" s="98">
        <f>COUNTIF($C$13:$AF$13,"Lương")</f>
        <v>0</v>
      </c>
      <c r="BH13" s="98">
        <f>COUNTIF($C$13:$AF$13,"Tâm")</f>
        <v>0</v>
      </c>
      <c r="BI13" s="98">
        <f>COUNTIF($C$13:$AF$13,"Ddung")</f>
        <v>0</v>
      </c>
      <c r="BJ13" s="98">
        <f>COUNTIF($C$13:$AF$13,"HàT")</f>
        <v>0</v>
      </c>
      <c r="BK13">
        <f t="shared" si="0"/>
        <v>0</v>
      </c>
    </row>
    <row r="14" spans="1:70" ht="17.100000000000001" customHeight="1">
      <c r="A14" s="314"/>
      <c r="B14" s="21">
        <v>4</v>
      </c>
      <c r="C14" s="6"/>
      <c r="D14" s="7"/>
      <c r="E14" s="6"/>
      <c r="F14" s="7"/>
      <c r="G14" s="13"/>
      <c r="H14" s="13"/>
      <c r="I14" s="10"/>
      <c r="J14" s="7"/>
      <c r="K14" s="6"/>
      <c r="L14" s="7"/>
      <c r="M14" s="8"/>
      <c r="N14" s="8"/>
      <c r="O14" s="6"/>
      <c r="P14" s="7"/>
      <c r="Q14" s="6"/>
      <c r="R14" s="7"/>
      <c r="S14" s="6"/>
      <c r="T14" s="7"/>
      <c r="U14" s="6"/>
      <c r="V14" s="8"/>
      <c r="W14" s="6"/>
      <c r="X14" s="7"/>
      <c r="Y14" s="6"/>
      <c r="Z14" s="7"/>
      <c r="AA14" s="6"/>
      <c r="AB14" s="7"/>
      <c r="AC14" s="8"/>
      <c r="AD14" s="8"/>
      <c r="AE14" s="6"/>
      <c r="AF14" s="7"/>
      <c r="AG14" s="98">
        <f>COUNTIF($C$14:$AF$14,"Hương")</f>
        <v>0</v>
      </c>
      <c r="AH14" s="98">
        <f>COUNTIF($C$14:$AF$14,"Lân")</f>
        <v>0</v>
      </c>
      <c r="AI14" s="98">
        <f>COUNTIF($C$14:$AF$14,"Thủy")</f>
        <v>0</v>
      </c>
      <c r="AJ14" s="98">
        <f>COUNTIF($C$14:$AF$14,"Trang")</f>
        <v>0</v>
      </c>
      <c r="AK14" s="98">
        <f>COUNTIF($C$14:$AF$14,"hà")</f>
        <v>0</v>
      </c>
      <c r="AL14" s="98">
        <f>COUNTIF($C$14:$AF$14,"My")</f>
        <v>0</v>
      </c>
      <c r="AM14" s="98">
        <f>COUNTIF($C$14:$AF$14,"Tám")</f>
        <v>0</v>
      </c>
      <c r="AN14" s="98">
        <f>COUNTIF($C$14:$AF$14,"Mến")</f>
        <v>0</v>
      </c>
      <c r="AO14" s="98">
        <f>COUNTIF($C$14:$AF$14,"Thiệp")</f>
        <v>0</v>
      </c>
      <c r="AP14" s="98">
        <f>COUNTIF($C$14:$AF$14,"TrangH")</f>
        <v>0</v>
      </c>
      <c r="AQ14" s="98">
        <f>COUNTIF($C$14:$AF$14,"ThủyL")</f>
        <v>0</v>
      </c>
      <c r="AR14" s="98">
        <f>COUNTIF($C$14:$AF$14,"sơn")</f>
        <v>0</v>
      </c>
      <c r="AS14" s="98">
        <f>COUNTIF($C$14:$AF$14,"ngà")</f>
        <v>0</v>
      </c>
      <c r="AT14" s="98">
        <f>COUNTIF($C$14:$AF$14,"dung")</f>
        <v>0</v>
      </c>
      <c r="AU14" s="98">
        <f>COUNTIF($C$14:$AF$14,"Hiền")</f>
        <v>0</v>
      </c>
      <c r="AV14" s="98">
        <f>COUNTIF($C$14:$AF$14,"Thúy")</f>
        <v>0</v>
      </c>
      <c r="AW14" s="98">
        <f>COUNTIF($C$14:$AF$14,"Ngọc")</f>
        <v>0</v>
      </c>
      <c r="AX14" s="98">
        <f>COUNTIF($C$14:$AF$14,"Hoa")</f>
        <v>0</v>
      </c>
      <c r="AY14" s="98">
        <f>COUNTIF($C$14:$AF$14,"Thơm")</f>
        <v>0</v>
      </c>
      <c r="AZ14" s="98">
        <f>COUNTIF($C$14:$AF$14,"Phương")</f>
        <v>0</v>
      </c>
      <c r="BA14" s="98">
        <f>COUNTIF($C$14:$AF$14,"Hiếu")</f>
        <v>0</v>
      </c>
      <c r="BB14" s="98">
        <f>COUNTIF($C$14:$AF$14,"Quỳnh")</f>
        <v>0</v>
      </c>
      <c r="BC14" s="98">
        <f>COUNTIF($C$14:$AF$14,"oanh")</f>
        <v>0</v>
      </c>
      <c r="BD14" s="98">
        <f>COUNTIF($C$14:$AF$14,"P.Hiền")</f>
        <v>0</v>
      </c>
      <c r="BE14" s="98">
        <f>COUNTIF($C$14:$AF$14,"Huê")</f>
        <v>0</v>
      </c>
      <c r="BF14" s="98">
        <f>COUNTIF($C$14:$AF$14,"tiến")</f>
        <v>0</v>
      </c>
      <c r="BG14" s="98">
        <f>COUNTIF($C$14:$AF$14,"Lương")</f>
        <v>0</v>
      </c>
      <c r="BH14" s="98">
        <f>COUNTIF($C$14:$AF$14,"Tâm")</f>
        <v>0</v>
      </c>
      <c r="BI14" s="98">
        <f>COUNTIF($C$14:$AF$14,"Ddung")</f>
        <v>0</v>
      </c>
      <c r="BJ14" s="98">
        <f>COUNTIF($C$14:$AF$14,"HàT")</f>
        <v>0</v>
      </c>
      <c r="BK14">
        <f t="shared" si="0"/>
        <v>0</v>
      </c>
    </row>
    <row r="15" spans="1:70" ht="17.100000000000001" customHeight="1">
      <c r="A15" s="314"/>
      <c r="B15" s="22">
        <v>5</v>
      </c>
      <c r="C15" s="106"/>
      <c r="D15" s="108"/>
      <c r="E15" s="106"/>
      <c r="F15" s="108"/>
      <c r="G15" s="109"/>
      <c r="H15" s="109"/>
      <c r="I15" s="110"/>
      <c r="J15" s="108"/>
      <c r="K15" s="106"/>
      <c r="L15" s="108"/>
      <c r="M15" s="107"/>
      <c r="N15" s="107"/>
      <c r="O15" s="106"/>
      <c r="P15" s="108"/>
      <c r="Q15" s="106"/>
      <c r="R15" s="108"/>
      <c r="S15" s="106"/>
      <c r="T15" s="108"/>
      <c r="U15" s="106"/>
      <c r="V15" s="107"/>
      <c r="W15" s="106"/>
      <c r="X15" s="108"/>
      <c r="Y15" s="106"/>
      <c r="Z15" s="108"/>
      <c r="AA15" s="106"/>
      <c r="AB15" s="108"/>
      <c r="AC15" s="107"/>
      <c r="AD15" s="107"/>
      <c r="AE15" s="106"/>
      <c r="AF15" s="108"/>
      <c r="AG15" s="100">
        <f>COUNTIF($C$15:$AF$15,"Hương")</f>
        <v>0</v>
      </c>
      <c r="AH15" s="100">
        <f>COUNTIF($C$15:$AF$15,"Lân")</f>
        <v>0</v>
      </c>
      <c r="AI15" s="100">
        <f>COUNTIF($C$15:$AF$15,"Thủy")</f>
        <v>0</v>
      </c>
      <c r="AJ15" s="100">
        <f>COUNTIF($C$15:$AF$15,"trang")</f>
        <v>0</v>
      </c>
      <c r="AK15" s="100">
        <f>COUNTIF($C$15:$AF$15,"Hà")</f>
        <v>0</v>
      </c>
      <c r="AL15" s="100">
        <f>COUNTIF($C$15:$AF$15,"My")</f>
        <v>0</v>
      </c>
      <c r="AM15" s="100">
        <f>COUNTIF($C$15:$AF$15,"Tám")</f>
        <v>0</v>
      </c>
      <c r="AN15" s="100">
        <f>COUNTIF($C$15:$AF$15,"Mến")</f>
        <v>0</v>
      </c>
      <c r="AO15" s="100">
        <f>COUNTIF($C$15:$AF$15,"Thiệp")</f>
        <v>0</v>
      </c>
      <c r="AP15" s="100">
        <f>COUNTIF($C$15:$AF$15,"TrangH")</f>
        <v>0</v>
      </c>
      <c r="AQ15" s="100">
        <f>COUNTIF($C$15:$AF$15,"ThủyL")</f>
        <v>0</v>
      </c>
      <c r="AR15" s="100">
        <f>COUNTIF($C$15:$AF$15,"Sơn")</f>
        <v>0</v>
      </c>
      <c r="AS15" s="100">
        <f>COUNTIF($C$15:$AF$15,"Ngà")</f>
        <v>0</v>
      </c>
      <c r="AT15" s="100">
        <f>COUNTIF($C$15:$AF$15,"Dung")</f>
        <v>0</v>
      </c>
      <c r="AU15" s="100">
        <f>COUNTIF($C$15:$AF$15,"Hiền")</f>
        <v>0</v>
      </c>
      <c r="AV15" s="100">
        <f>COUNTIF($C$15:$AF$15,"Thúy")</f>
        <v>0</v>
      </c>
      <c r="AW15" s="100">
        <f>COUNTIF($C$15:$AF$15,"Ngọc")</f>
        <v>0</v>
      </c>
      <c r="AX15" s="100">
        <f>COUNTIF($C$15:$AF$15,"Hoa")</f>
        <v>0</v>
      </c>
      <c r="AY15" s="100">
        <f>COUNTIF($C$15:$AF$15,"Thơm")</f>
        <v>0</v>
      </c>
      <c r="AZ15" s="100">
        <f>COUNTIF($C$15:$AF$15,"Phương")</f>
        <v>0</v>
      </c>
      <c r="BA15" s="100">
        <f>COUNTIF($C$15:$AF$15,"Hiếu")</f>
        <v>0</v>
      </c>
      <c r="BB15" s="100">
        <f>COUNTIF($C$15:$AF$15,"Quỳnh")</f>
        <v>0</v>
      </c>
      <c r="BC15" s="100">
        <f>COUNTIF($C$15:$AF$15,"oanh")</f>
        <v>0</v>
      </c>
      <c r="BD15" s="100">
        <f>COUNTIF($C$15:$AF$15,"P.Hiền")</f>
        <v>0</v>
      </c>
      <c r="BE15" s="100">
        <f>COUNTIF($C$15:$AF$15,"Huê")</f>
        <v>0</v>
      </c>
      <c r="BF15" s="100">
        <f>COUNTIF($C$15:$AF$15,"Tiến")</f>
        <v>0</v>
      </c>
      <c r="BG15" s="100">
        <f>COUNTIF($C$15:$AF$15,"Lương")</f>
        <v>0</v>
      </c>
      <c r="BH15" s="100">
        <f>COUNTIF($C$15:$AF$15,"Tâm")</f>
        <v>0</v>
      </c>
      <c r="BI15" s="100">
        <f>COUNTIF($C$15:$AF$15,"Ddung")</f>
        <v>0</v>
      </c>
      <c r="BJ15" s="100">
        <f>COUNTIF($C$15:$AF$15,"HàT")</f>
        <v>0</v>
      </c>
      <c r="BK15">
        <f t="shared" si="0"/>
        <v>0</v>
      </c>
    </row>
    <row r="16" spans="1:70" ht="17.100000000000001" customHeight="1">
      <c r="A16" s="316">
        <v>4</v>
      </c>
      <c r="B16" s="20">
        <v>1</v>
      </c>
      <c r="C16" s="4"/>
      <c r="D16" s="11"/>
      <c r="E16" s="4"/>
      <c r="F16" s="11"/>
      <c r="G16" s="14"/>
      <c r="H16" s="14"/>
      <c r="I16" s="6"/>
      <c r="J16" s="11"/>
      <c r="K16" s="4"/>
      <c r="L16" s="11"/>
      <c r="M16" s="5"/>
      <c r="N16" s="5"/>
      <c r="O16" s="35"/>
      <c r="P16" s="74"/>
      <c r="Q16" s="4"/>
      <c r="R16" s="11"/>
      <c r="S16" s="4"/>
      <c r="T16" s="11"/>
      <c r="U16" s="5"/>
      <c r="V16" s="5"/>
      <c r="W16" s="4"/>
      <c r="X16" s="11"/>
      <c r="Y16" s="4"/>
      <c r="Z16" s="11"/>
      <c r="AA16" s="4"/>
      <c r="AB16" s="11"/>
      <c r="AC16" s="5"/>
      <c r="AD16" s="5"/>
      <c r="AE16" s="4"/>
      <c r="AF16" s="11"/>
      <c r="AG16" s="101">
        <f>COUNTIF($C$16:$AF$16,"Hương")</f>
        <v>0</v>
      </c>
      <c r="AH16" s="101">
        <f>COUNTIF($C$16:$AF$16,"Lân")</f>
        <v>0</v>
      </c>
      <c r="AI16" s="101">
        <f>COUNTIF($C$16:$AF$16,"Lân")</f>
        <v>0</v>
      </c>
      <c r="AJ16" s="101">
        <f>COUNTIF($C$16:$AF$16,"trang")</f>
        <v>0</v>
      </c>
      <c r="AK16" s="101">
        <f>COUNTIF($C$16:$AF$16,"hà")</f>
        <v>0</v>
      </c>
      <c r="AL16" s="101">
        <f>COUNTIF($C$16:$AF$16,"My")</f>
        <v>0</v>
      </c>
      <c r="AM16" s="101">
        <f>COUNTIF($C$16:$AF$16,"tám")</f>
        <v>0</v>
      </c>
      <c r="AN16" s="101">
        <f>COUNTIF($C$16:$AF$16,"Mến")</f>
        <v>0</v>
      </c>
      <c r="AO16" s="101">
        <f>COUNTIF($C$16:$AF$16,"Thiệp")</f>
        <v>0</v>
      </c>
      <c r="AP16" s="101">
        <f>COUNTIF($C$16:$AF$16,"TrangH")</f>
        <v>0</v>
      </c>
      <c r="AQ16" s="101">
        <f>COUNTIF($C$16:$AF$16,"ThủyL")</f>
        <v>0</v>
      </c>
      <c r="AR16" s="101">
        <f>COUNTIF($C$16:$AF$16,"sơn")</f>
        <v>0</v>
      </c>
      <c r="AS16" s="101">
        <f>COUNTIF($C$16:$AF$16,"ngà")</f>
        <v>0</v>
      </c>
      <c r="AT16" s="101">
        <f>COUNTIF($C$16:$AF$16,"Dung")</f>
        <v>0</v>
      </c>
      <c r="AU16" s="101">
        <f>COUNTIF($C$16:$AF$16,"Hiền")</f>
        <v>0</v>
      </c>
      <c r="AV16" s="101">
        <f>COUNTIF($C$16:$AF$16,"thúy")</f>
        <v>0</v>
      </c>
      <c r="AW16" s="101">
        <f>COUNTIF($C$16:$AF$16,"ngọc")</f>
        <v>0</v>
      </c>
      <c r="AX16" s="101">
        <f>COUNTIF($C$16:$AF$16,"hoa")</f>
        <v>0</v>
      </c>
      <c r="AY16" s="101">
        <f>COUNTIF($C$16:$AF$16,"thơm")</f>
        <v>0</v>
      </c>
      <c r="AZ16" s="101">
        <f>COUNTIF($C$16:$AF$16,"phương")</f>
        <v>0</v>
      </c>
      <c r="BA16" s="101">
        <f>COUNTIF($C$16:$AF$16,"hiếu")</f>
        <v>0</v>
      </c>
      <c r="BB16" s="101">
        <f>COUNTIF($C$16:$AF$16,"quỳnh")</f>
        <v>0</v>
      </c>
      <c r="BC16" s="101">
        <f>COUNTIF($C$16:$AF$16,"oanh")</f>
        <v>0</v>
      </c>
      <c r="BD16" s="101">
        <f>COUNTIF($C$16:$AF$16,"P.Hiền")</f>
        <v>0</v>
      </c>
      <c r="BE16" s="101">
        <f>COUNTIF($C$16:$AF$16,"Huê")</f>
        <v>0</v>
      </c>
      <c r="BF16" s="101">
        <f>COUNTIF($C$16:$AF$16,"Tiến")</f>
        <v>0</v>
      </c>
      <c r="BG16" s="101">
        <f>COUNTIF($C$16:$AF$16,"Lương")</f>
        <v>0</v>
      </c>
      <c r="BH16" s="101">
        <f>COUNTIF($C$16:$AF$16,"Tâm")</f>
        <v>0</v>
      </c>
      <c r="BI16" s="101">
        <f>COUNTIF($C$16:$AF$16,"DDung")</f>
        <v>0</v>
      </c>
      <c r="BJ16" s="101">
        <f>COUNTIF($C$16:$AF$16,"HàT")</f>
        <v>0</v>
      </c>
      <c r="BK16">
        <f t="shared" si="0"/>
        <v>0</v>
      </c>
    </row>
    <row r="17" spans="1:63" ht="17.100000000000001" customHeight="1">
      <c r="A17" s="316"/>
      <c r="B17" s="21">
        <v>2</v>
      </c>
      <c r="C17" s="6"/>
      <c r="D17" s="7"/>
      <c r="E17" s="6"/>
      <c r="F17" s="7"/>
      <c r="G17" s="13"/>
      <c r="H17" s="13"/>
      <c r="I17" s="6"/>
      <c r="J17" s="60"/>
      <c r="K17" s="6"/>
      <c r="L17" s="60"/>
      <c r="M17" s="8"/>
      <c r="N17" s="40"/>
      <c r="O17" s="6"/>
      <c r="P17" s="7"/>
      <c r="Q17" s="6"/>
      <c r="R17" s="60"/>
      <c r="S17" s="6"/>
      <c r="T17" s="7"/>
      <c r="U17" s="8"/>
      <c r="V17" s="8"/>
      <c r="W17" s="6"/>
      <c r="X17" s="103"/>
      <c r="Y17" s="6"/>
      <c r="Z17" s="60"/>
      <c r="AA17" s="6"/>
      <c r="AB17" s="60"/>
      <c r="AC17" s="8"/>
      <c r="AD17" s="40"/>
      <c r="AE17" s="6"/>
      <c r="AF17" s="60"/>
      <c r="AG17" s="101">
        <f>COUNTIF($C$17:$AF$17,"Hương")</f>
        <v>0</v>
      </c>
      <c r="AH17" s="102">
        <f>COUNTIF($C$17:$AF$17,"Lân")</f>
        <v>0</v>
      </c>
      <c r="AI17" s="102">
        <f>COUNTIF($C$17:$AF$17,"Thủy")</f>
        <v>0</v>
      </c>
      <c r="AJ17" s="102">
        <f>COUNTIF($C$17:$AF$17,"Trang")</f>
        <v>0</v>
      </c>
      <c r="AK17" s="101">
        <f>COUNTIF($C$17:$AF$17,"Hà")</f>
        <v>0</v>
      </c>
      <c r="AL17" s="101">
        <f>COUNTIF($C$17:$AF$17,"My")</f>
        <v>0</v>
      </c>
      <c r="AM17" s="101">
        <f>COUNTIF($C$17:$AF$17,"tám")</f>
        <v>0</v>
      </c>
      <c r="AN17" s="102">
        <f>COUNTIF($C$17:$AF$17,"mến")</f>
        <v>0</v>
      </c>
      <c r="AO17" s="102">
        <f>COUNTIF($C$17:$AF$17,"thiệp")</f>
        <v>0</v>
      </c>
      <c r="AP17" s="101">
        <f>COUNTIF($C$17:$AF$17,"TrangH")</f>
        <v>0</v>
      </c>
      <c r="AQ17" s="101">
        <f>COUNTIF($C$17:$AF$17,"ThủyL")</f>
        <v>0</v>
      </c>
      <c r="AR17" s="101">
        <f>COUNTIF($C$17:$AF$17,"Sơn")</f>
        <v>0</v>
      </c>
      <c r="AS17" s="101">
        <f>COUNTIF($C$17:$AF$17,"Ngà")</f>
        <v>0</v>
      </c>
      <c r="AT17" s="101">
        <f>COUNTIF($C$17:$AF$17,"Dung")</f>
        <v>0</v>
      </c>
      <c r="AU17" s="101">
        <f>COUNTIF($C$17:$AF$17,"Hiền")</f>
        <v>0</v>
      </c>
      <c r="AV17" s="101">
        <f>COUNTIF($C$17:$AF$17,"Thúy")</f>
        <v>0</v>
      </c>
      <c r="AW17" s="101">
        <f>COUNTIF($C$17:$AF$17,"Ngọc")</f>
        <v>0</v>
      </c>
      <c r="AX17" s="101">
        <f>COUNTIF($C$17:$AF$17,"Hoa")</f>
        <v>0</v>
      </c>
      <c r="AY17" s="102">
        <f>COUNTIF($C$17:$AF$17,"Thơm")</f>
        <v>0</v>
      </c>
      <c r="AZ17" s="101">
        <f>COUNTIF($C$17:$AF$17,"Phương")</f>
        <v>0</v>
      </c>
      <c r="BA17" s="101">
        <f>COUNTIF($C$17:$AF$17,"Hiếu")</f>
        <v>0</v>
      </c>
      <c r="BB17" s="101">
        <f>COUNTIF($C$17:$AF$17,"Quỳnh")</f>
        <v>0</v>
      </c>
      <c r="BC17" s="101">
        <f>COUNTIF($C$17:$AF$17,"Oanh")</f>
        <v>0</v>
      </c>
      <c r="BD17" s="101">
        <f>COUNTIF($C$17:$AF$17,"P.Hiền")</f>
        <v>0</v>
      </c>
      <c r="BE17" s="101">
        <f>COUNTIF($C$17:$AF$17,"Huê")</f>
        <v>0</v>
      </c>
      <c r="BF17" s="102">
        <f>COUNTIF($C$17:$AF$17,"Tiến")</f>
        <v>0</v>
      </c>
      <c r="BG17" s="102">
        <f>COUNTIF($C$17:$AF$17,"Lương")</f>
        <v>0</v>
      </c>
      <c r="BH17" s="102">
        <f>COUNTIF($C$17:$AF$17,"Tâm")</f>
        <v>0</v>
      </c>
      <c r="BI17" s="101">
        <f>COUNTIF($C$17:$AF$17,"Ddung")</f>
        <v>0</v>
      </c>
      <c r="BJ17" s="101">
        <f>COUNTIF($C$17:$AF$17,"HàT")</f>
        <v>0</v>
      </c>
      <c r="BK17">
        <f t="shared" si="0"/>
        <v>0</v>
      </c>
    </row>
    <row r="18" spans="1:63" ht="17.100000000000001" customHeight="1">
      <c r="A18" s="316"/>
      <c r="B18" s="21">
        <v>3</v>
      </c>
      <c r="C18" s="6"/>
      <c r="D18" s="7"/>
      <c r="E18" s="6"/>
      <c r="F18" s="7"/>
      <c r="G18" s="8"/>
      <c r="H18" s="8"/>
      <c r="I18" s="6"/>
      <c r="J18" s="7"/>
      <c r="K18" s="6"/>
      <c r="L18" s="7"/>
      <c r="M18" s="8"/>
      <c r="N18" s="8"/>
      <c r="O18" s="6"/>
      <c r="P18" s="7"/>
      <c r="Q18" s="6"/>
      <c r="R18" s="7"/>
      <c r="S18" s="6"/>
      <c r="T18" s="7"/>
      <c r="U18" s="8"/>
      <c r="V18" s="8"/>
      <c r="W18" s="6"/>
      <c r="X18" s="7"/>
      <c r="Y18" s="6"/>
      <c r="Z18" s="7"/>
      <c r="AA18" s="6"/>
      <c r="AB18" s="7"/>
      <c r="AC18" s="8"/>
      <c r="AD18" s="8"/>
      <c r="AE18" s="6"/>
      <c r="AF18" s="7"/>
      <c r="AG18" s="101">
        <f>COUNTIF($C$18:$AF$18,"Hương")</f>
        <v>0</v>
      </c>
      <c r="AH18" s="101">
        <f>COUNTIF($C$18:$AF$18,"Lân")</f>
        <v>0</v>
      </c>
      <c r="AI18" s="101">
        <f>COUNTIF($C$18:$AF$18,"thủy")</f>
        <v>0</v>
      </c>
      <c r="AJ18" s="101">
        <f>COUNTIF($C$18:$AF$18,"trang")</f>
        <v>0</v>
      </c>
      <c r="AK18" s="101">
        <f>COUNTIF($C$18:$AF$18,"hà")</f>
        <v>0</v>
      </c>
      <c r="AL18" s="101">
        <f>COUNTIF($C$18:$AF$18,"My")</f>
        <v>0</v>
      </c>
      <c r="AM18" s="101">
        <f>COUNTIF($C$18:$AF$18,"Tám")</f>
        <v>0</v>
      </c>
      <c r="AN18" s="101">
        <f>COUNTIF($C$18:$AF$18,"Mến")</f>
        <v>0</v>
      </c>
      <c r="AO18" s="101">
        <f>COUNTIF($C$18:$AF$18,"Thiệp")</f>
        <v>0</v>
      </c>
      <c r="AP18" s="101">
        <f>COUNTIF($C$18:$AF$18,"trangH")</f>
        <v>0</v>
      </c>
      <c r="AQ18" s="101">
        <f>COUNTIF($C$18:$AF$18,"ThủyL")</f>
        <v>0</v>
      </c>
      <c r="AR18" s="101">
        <f>COUNTIF($C$18:$AF$18,"Sơn")</f>
        <v>0</v>
      </c>
      <c r="AS18" s="101">
        <f>COUNTIF($C$18:$AF$18,"Ngà")</f>
        <v>0</v>
      </c>
      <c r="AT18" s="101">
        <f>COUNTIF($C$18:$AF$18,"Dung")</f>
        <v>0</v>
      </c>
      <c r="AU18" s="101">
        <f>COUNTIF($C$18:$AF$18,"Hiền")</f>
        <v>0</v>
      </c>
      <c r="AV18" s="101">
        <f>COUNTIF($C$18:$AF$18,"Thúy")</f>
        <v>0</v>
      </c>
      <c r="AW18" s="101">
        <f>COUNTIF($C$18:$AF$18,"Ngọc")</f>
        <v>0</v>
      </c>
      <c r="AX18" s="101">
        <f>COUNTIF($C$18:$AF$18,"Hoa")</f>
        <v>0</v>
      </c>
      <c r="AY18" s="101">
        <f>COUNTIF($C$18:$AF$18,"Thơm")</f>
        <v>0</v>
      </c>
      <c r="AZ18" s="101">
        <f>COUNTIF($C$18:$AF$18,"Phương")</f>
        <v>0</v>
      </c>
      <c r="BA18" s="101">
        <f>COUNTIF($C$18:$AF$18,"Hiếu")</f>
        <v>0</v>
      </c>
      <c r="BB18" s="101">
        <f>COUNTIF($C$18:$AF$18,"Quỳnh")</f>
        <v>0</v>
      </c>
      <c r="BC18" s="101">
        <f>COUNTIF($C$18:$AF$18,"Oanh")</f>
        <v>0</v>
      </c>
      <c r="BD18" s="101">
        <f>COUNTIF($C$18:$AF$18,"P.Hiền")</f>
        <v>0</v>
      </c>
      <c r="BE18" s="101">
        <f>COUNTIF($C$18:$AF$18,"Huê")</f>
        <v>0</v>
      </c>
      <c r="BF18" s="101">
        <f>COUNTIF($C$18:$AF$18,"Tiến")</f>
        <v>0</v>
      </c>
      <c r="BG18" s="101">
        <f>COUNTIF($C$18:$AF$18,"Tâm")</f>
        <v>0</v>
      </c>
      <c r="BH18" s="101">
        <f>COUNTIF($C$18:$AF$18,"Tâm")</f>
        <v>0</v>
      </c>
      <c r="BI18" s="101">
        <f>COUNTIF($C$18:$AF$18,"Ddung")</f>
        <v>0</v>
      </c>
      <c r="BJ18" s="101">
        <f>COUNTIF($C$18:$AF$18,"HàT")</f>
        <v>0</v>
      </c>
      <c r="BK18">
        <f t="shared" si="0"/>
        <v>0</v>
      </c>
    </row>
    <row r="19" spans="1:63" ht="17.100000000000001" customHeight="1">
      <c r="A19" s="316"/>
      <c r="B19" s="21">
        <v>4</v>
      </c>
      <c r="C19" s="6"/>
      <c r="D19" s="7"/>
      <c r="E19" s="6"/>
      <c r="F19" s="7"/>
      <c r="G19" s="8"/>
      <c r="H19" s="8"/>
      <c r="I19" s="6"/>
      <c r="J19" s="7"/>
      <c r="K19" s="6"/>
      <c r="L19" s="7"/>
      <c r="M19" s="8"/>
      <c r="N19" s="8"/>
      <c r="O19" s="6"/>
      <c r="P19" s="7"/>
      <c r="Q19" s="6"/>
      <c r="R19" s="7"/>
      <c r="S19" s="6"/>
      <c r="T19" s="7"/>
      <c r="U19" s="6"/>
      <c r="V19" s="8"/>
      <c r="W19" s="6"/>
      <c r="X19" s="7"/>
      <c r="Y19" s="6"/>
      <c r="Z19" s="7"/>
      <c r="AA19" s="6"/>
      <c r="AB19" s="7"/>
      <c r="AC19" s="8"/>
      <c r="AD19" s="8"/>
      <c r="AE19" s="6"/>
      <c r="AF19" s="7"/>
      <c r="AG19" s="101">
        <f>COUNTIF($C$19:$AF$19,"Hương")</f>
        <v>0</v>
      </c>
      <c r="AH19" s="101">
        <f>COUNTIF($C$19:$AF$19,"lân")</f>
        <v>0</v>
      </c>
      <c r="AI19" s="101">
        <f>COUNTIF($C$19:$AF$19,"thủy")</f>
        <v>0</v>
      </c>
      <c r="AJ19" s="101">
        <f>COUNTIF($C$19:$AF$19,"Trang")</f>
        <v>0</v>
      </c>
      <c r="AK19" s="101">
        <f>COUNTIF($C$19:$AF$19,"hà")</f>
        <v>0</v>
      </c>
      <c r="AL19" s="101">
        <f>COUNTIF($C$19:$AF$19,"My")</f>
        <v>0</v>
      </c>
      <c r="AM19" s="101">
        <f>COUNTIF($C$19:$AF$19,"Tám")</f>
        <v>0</v>
      </c>
      <c r="AN19" s="101">
        <f>COUNTIF($C$19:$AF$19,"Mến")</f>
        <v>0</v>
      </c>
      <c r="AO19" s="101">
        <f>COUNTIF($C$19:$AF$19,"Thiệp")</f>
        <v>0</v>
      </c>
      <c r="AP19" s="101">
        <f>COUNTIF($C$19:$AF$19,"TrangH")</f>
        <v>0</v>
      </c>
      <c r="AQ19" s="101">
        <f>COUNTIF($C$19:$AF$19,"ThủyL")</f>
        <v>0</v>
      </c>
      <c r="AR19" s="101">
        <f>COUNTIF($C$19:$AF$19,"Sơn")</f>
        <v>0</v>
      </c>
      <c r="AS19" s="101">
        <f>COUNTIF($C$19:$AF$19,"Ngà")</f>
        <v>0</v>
      </c>
      <c r="AT19" s="101">
        <f>COUNTIF($C$19:$AF$19,"Dung")</f>
        <v>0</v>
      </c>
      <c r="AU19" s="101">
        <f>COUNTIF($C$19:$AF$19,"Hiền")</f>
        <v>0</v>
      </c>
      <c r="AV19" s="101">
        <f>COUNTIF($C$19:$AF$19,"Thúy")</f>
        <v>0</v>
      </c>
      <c r="AW19" s="101">
        <f>COUNTIF($C$19:$AF$19,"Ngọc")</f>
        <v>0</v>
      </c>
      <c r="AX19" s="101">
        <f>COUNTIF($C$19:$AF$19,"Hoa")</f>
        <v>0</v>
      </c>
      <c r="AY19" s="101">
        <f>COUNTIF($C$19:$AF$19,"thơm")</f>
        <v>0</v>
      </c>
      <c r="AZ19" s="101">
        <f>COUNTIF($C$19:$AF$19,"Phương")</f>
        <v>0</v>
      </c>
      <c r="BA19" s="101">
        <f>COUNTIF($C$19:$AF$19,"Hiếu")</f>
        <v>0</v>
      </c>
      <c r="BB19" s="101">
        <f>COUNTIF($C$19:$AF$19,"Quỳnh")</f>
        <v>0</v>
      </c>
      <c r="BC19" s="101">
        <f>COUNTIF($C$19:$AF$19,"Oanh")</f>
        <v>0</v>
      </c>
      <c r="BD19" s="101">
        <f>COUNTIF($C$19:$AF$19,"P.Hiền")</f>
        <v>0</v>
      </c>
      <c r="BE19" s="101">
        <f>COUNTIF($C$19:$AF$19,"Huê")</f>
        <v>0</v>
      </c>
      <c r="BF19" s="101">
        <f>COUNTIF($C$19:$AF$19,"Tiến")</f>
        <v>0</v>
      </c>
      <c r="BG19" s="101">
        <f>COUNTIF($C$19:$AF$19,"Lương")</f>
        <v>0</v>
      </c>
      <c r="BH19" s="101">
        <f>COUNTIF($C$19:$AF$19,"Tâm")</f>
        <v>0</v>
      </c>
      <c r="BI19" s="101">
        <f>COUNTIF($C$19:$AF$19,"Ddung")</f>
        <v>0</v>
      </c>
      <c r="BJ19" s="101">
        <f>COUNTIF($C$19:$AF$19,"HàT")</f>
        <v>0</v>
      </c>
      <c r="BK19">
        <f t="shared" si="0"/>
        <v>0</v>
      </c>
    </row>
    <row r="20" spans="1:63" ht="17.100000000000001" customHeight="1">
      <c r="A20" s="316"/>
      <c r="B20" s="21">
        <v>5</v>
      </c>
      <c r="C20" s="111"/>
      <c r="D20" s="112"/>
      <c r="E20" s="111"/>
      <c r="F20" s="112"/>
      <c r="G20" s="113"/>
      <c r="H20" s="113"/>
      <c r="I20" s="111"/>
      <c r="J20" s="112"/>
      <c r="K20" s="111"/>
      <c r="L20" s="112"/>
      <c r="M20" s="113"/>
      <c r="N20" s="113"/>
      <c r="O20" s="106"/>
      <c r="P20" s="108"/>
      <c r="Q20" s="111"/>
      <c r="R20" s="112"/>
      <c r="S20" s="111"/>
      <c r="T20" s="112"/>
      <c r="U20" s="111"/>
      <c r="V20" s="113"/>
      <c r="W20" s="111"/>
      <c r="X20" s="112"/>
      <c r="Y20" s="111"/>
      <c r="Z20" s="112"/>
      <c r="AA20" s="111"/>
      <c r="AB20" s="112"/>
      <c r="AC20" s="113"/>
      <c r="AD20" s="113"/>
      <c r="AE20" s="111"/>
      <c r="AF20" s="112"/>
      <c r="AG20" s="100">
        <f>COUNTIF($C$20:$AF$20,"Hương")</f>
        <v>0</v>
      </c>
      <c r="AH20" s="100">
        <f>COUNTIF($C$20:$AF$20,"Lân")</f>
        <v>0</v>
      </c>
      <c r="AI20" s="100">
        <f>COUNTIF($C$20:$AF$20,"Thủy")</f>
        <v>0</v>
      </c>
      <c r="AJ20" s="100">
        <f>COUNTIF($C$20:$AF$20,"Trang")</f>
        <v>0</v>
      </c>
      <c r="AK20" s="100">
        <f>COUNTIF($C$20:$AF$20,"Hà")</f>
        <v>0</v>
      </c>
      <c r="AL20" s="100">
        <f>COUNTIF($C$20:$AF$20,"My")</f>
        <v>0</v>
      </c>
      <c r="AM20" s="100">
        <f>COUNTIF($C$20:$AF$20,"Tám")</f>
        <v>0</v>
      </c>
      <c r="AN20" s="100">
        <f>COUNTIF($C$20:$AF$20,"Mến")</f>
        <v>0</v>
      </c>
      <c r="AO20" s="100">
        <f>COUNTIF($C$20:$AF$20,"Thiệp")</f>
        <v>0</v>
      </c>
      <c r="AP20" s="100">
        <f>COUNTIF($C$20:$AF$20,"TrangH")</f>
        <v>0</v>
      </c>
      <c r="AQ20" s="100">
        <f>COUNTIF($C$20:$AF$20,"ThủyL")</f>
        <v>0</v>
      </c>
      <c r="AR20" s="100">
        <f>COUNTIF($C$20:$AF$20,"Sơn")</f>
        <v>0</v>
      </c>
      <c r="AS20" s="100">
        <f>COUNTIF($C$20:$AF$20,"Ngà")</f>
        <v>0</v>
      </c>
      <c r="AT20" s="100">
        <f>COUNTIF($C$20:$AF$20,"Ngà")</f>
        <v>0</v>
      </c>
      <c r="AU20" s="100">
        <f>COUNTIF($C$20:$AF$20,"Dung")</f>
        <v>0</v>
      </c>
      <c r="AV20" s="100">
        <f>COUNTIF($C$20:$AF$20,"Hiền")</f>
        <v>0</v>
      </c>
      <c r="AW20" s="100">
        <f>COUNTIF($C$20:$AF$20,"Ngọc")</f>
        <v>0</v>
      </c>
      <c r="AX20" s="100">
        <f>COUNTIF($C$20:$AF$20,"Hoa")</f>
        <v>0</v>
      </c>
      <c r="AY20" s="100">
        <f>COUNTIF($C$20:$AF$20,"Thơm")</f>
        <v>0</v>
      </c>
      <c r="AZ20" s="100">
        <f>COUNTIF($C$20:$AF$20,"Phương")</f>
        <v>0</v>
      </c>
      <c r="BA20" s="100">
        <f>COUNTIF($C$20:$AF$20,"Hiếu")</f>
        <v>0</v>
      </c>
      <c r="BB20" s="100">
        <f>COUNTIF($C$20:$AF$20,"Quỳnh")</f>
        <v>0</v>
      </c>
      <c r="BC20" s="100">
        <f>COUNTIF($C$20:$AF$20,"Oanh")</f>
        <v>0</v>
      </c>
      <c r="BD20" s="100">
        <f>COUNTIF($C$20:$AF$20,"P.Hiền")</f>
        <v>0</v>
      </c>
      <c r="BE20" s="100">
        <f>COUNTIF($C$20:$AF$20,"Huê")</f>
        <v>0</v>
      </c>
      <c r="BF20" s="100">
        <f>COUNTIF($C$20:$AF$20,"tiến")</f>
        <v>0</v>
      </c>
      <c r="BG20" s="100">
        <f>COUNTIF($C$20:$AF$20,"Lương")</f>
        <v>0</v>
      </c>
      <c r="BH20" s="100">
        <f>COUNTIF($C$20:$AF$20,"Tâm")</f>
        <v>0</v>
      </c>
      <c r="BI20" s="100">
        <f>COUNTIF($C$20:$AF$20,"Ddung")</f>
        <v>0</v>
      </c>
      <c r="BJ20" s="100">
        <f>COUNTIF($C$20:$AF$20,"HàT")</f>
        <v>0</v>
      </c>
      <c r="BK20">
        <f>SUM(AG30:BI30)</f>
        <v>0</v>
      </c>
    </row>
    <row r="21" spans="1:63" ht="17.100000000000001" customHeight="1">
      <c r="A21" s="316">
        <v>5</v>
      </c>
      <c r="B21" s="20">
        <v>1</v>
      </c>
      <c r="C21" s="4"/>
      <c r="D21" s="11"/>
      <c r="E21" s="4"/>
      <c r="F21" s="11"/>
      <c r="G21" s="5"/>
      <c r="H21" s="5"/>
      <c r="I21" s="4"/>
      <c r="J21" s="11"/>
      <c r="K21" s="4"/>
      <c r="L21" s="11"/>
      <c r="M21" s="5"/>
      <c r="N21" s="5"/>
      <c r="O21" s="35"/>
      <c r="P21" s="74"/>
      <c r="Q21" s="4"/>
      <c r="R21" s="11"/>
      <c r="S21" s="4"/>
      <c r="T21" s="11"/>
      <c r="U21" s="5"/>
      <c r="V21" s="5"/>
      <c r="W21" s="4"/>
      <c r="X21" s="11"/>
      <c r="Y21" s="4"/>
      <c r="Z21" s="11"/>
      <c r="AA21" s="4"/>
      <c r="AB21" s="11"/>
      <c r="AC21" s="5"/>
      <c r="AD21" s="5"/>
      <c r="AE21" s="4"/>
      <c r="AF21" s="11"/>
      <c r="AG21" s="101">
        <f>COUNTIF($C$21:$AF$21,"Hương")</f>
        <v>0</v>
      </c>
      <c r="AH21" s="101">
        <f>COUNTIF($C$21:$AF$21,"Lân")</f>
        <v>0</v>
      </c>
      <c r="AI21" s="101">
        <f>COUNTIF($C$21:$AF$21,"Thủy")</f>
        <v>0</v>
      </c>
      <c r="AJ21" s="101">
        <f>COUNTIF($C$21:$AF$21,"Trang")</f>
        <v>0</v>
      </c>
      <c r="AK21" s="101">
        <f>COUNTIF($C$21:$AF$21,"Hà")</f>
        <v>0</v>
      </c>
      <c r="AL21" s="101">
        <f>COUNTIF($C$21:$AF$21,"My")</f>
        <v>0</v>
      </c>
      <c r="AM21" s="101">
        <f>COUNTIF($C$21:$AF$21,"Tám")</f>
        <v>0</v>
      </c>
      <c r="AN21" s="101">
        <f>COUNTIF($C$21:$AF$21,"Mến")</f>
        <v>0</v>
      </c>
      <c r="AO21" s="101">
        <f>COUNTIF($C$21:$AF$21,"Thiệp")</f>
        <v>0</v>
      </c>
      <c r="AP21" s="101">
        <f>COUNTIF($C$21:$AF$21,"TrangH")</f>
        <v>0</v>
      </c>
      <c r="AQ21" s="101">
        <f>COUNTIF($C$21:$AF$21,"ThủyL")</f>
        <v>0</v>
      </c>
      <c r="AR21" s="101">
        <f>COUNTIF($C$21:$AF$21,"Sơn")</f>
        <v>0</v>
      </c>
      <c r="AS21" s="101">
        <f>COUNTIF($C$21:$AF$21,"Nga")</f>
        <v>0</v>
      </c>
      <c r="AT21" s="101">
        <f>COUNTIF($C$21:$AF$21,"Dung")</f>
        <v>0</v>
      </c>
      <c r="AU21" s="101">
        <f>COUNTIF($C$21:$AF$21,"Hiền")</f>
        <v>0</v>
      </c>
      <c r="AV21" s="101">
        <f>COUNTIF($C$21:$AF$21,"Thúy")</f>
        <v>0</v>
      </c>
      <c r="AW21" s="101">
        <f>COUNTIF($C$21:$AF$21,"Ngọc")</f>
        <v>0</v>
      </c>
      <c r="AX21" s="101">
        <f>COUNTIF($C$21:$AF$21,"Hoa")</f>
        <v>0</v>
      </c>
      <c r="AY21" s="101">
        <f>COUNTIF($C$21:$AF$21,"Thơm")</f>
        <v>0</v>
      </c>
      <c r="AZ21" s="101">
        <f>COUNTIF($C$21:$AF$21,"Phương")</f>
        <v>0</v>
      </c>
      <c r="BA21" s="101">
        <f>COUNTIF($C$21:$AF$21,"Hiếu")</f>
        <v>0</v>
      </c>
      <c r="BB21" s="101">
        <f>COUNTIF($C$21:$AF$21,"Quỳnh")</f>
        <v>0</v>
      </c>
      <c r="BC21" s="101">
        <f>COUNTIF($C$21:$AF$21,"Oanh")</f>
        <v>0</v>
      </c>
      <c r="BD21" s="101">
        <f>COUNTIF($C$21:$AF$21,"P.Hiền")</f>
        <v>0</v>
      </c>
      <c r="BE21" s="101">
        <f>COUNTIF($C$21:$AF$21,"Huê")</f>
        <v>0</v>
      </c>
      <c r="BF21" s="101">
        <f>COUNTIF($C$21:$AF$21,"Tiến")</f>
        <v>0</v>
      </c>
      <c r="BG21" s="101">
        <f>COUNTIF($C$21:$AF$21,"Lương")</f>
        <v>0</v>
      </c>
      <c r="BH21" s="101">
        <f>COUNTIF($C$21:$AF$21,"Tâm")</f>
        <v>0</v>
      </c>
      <c r="BI21" s="101">
        <f>COUNTIF($C$21:$AF$21,"Ddung")</f>
        <v>0</v>
      </c>
      <c r="BJ21" s="101">
        <f>COUNTIF($C$21:$AF$21,"HàT")</f>
        <v>0</v>
      </c>
      <c r="BK21">
        <f t="shared" si="0"/>
        <v>0</v>
      </c>
    </row>
    <row r="22" spans="1:63" ht="17.100000000000001" customHeight="1">
      <c r="A22" s="316"/>
      <c r="B22" s="21">
        <v>2</v>
      </c>
      <c r="C22" s="6"/>
      <c r="D22" s="7"/>
      <c r="E22" s="6"/>
      <c r="F22" s="7"/>
      <c r="G22" s="8"/>
      <c r="H22" s="8"/>
      <c r="I22" s="6"/>
      <c r="J22" s="7"/>
      <c r="K22" s="6"/>
      <c r="L22" s="7"/>
      <c r="M22" s="8"/>
      <c r="N22" s="8"/>
      <c r="O22" s="6"/>
      <c r="P22" s="7"/>
      <c r="Q22" s="6"/>
      <c r="R22" s="7"/>
      <c r="S22" s="6"/>
      <c r="T22" s="7"/>
      <c r="U22" s="8"/>
      <c r="V22" s="8"/>
      <c r="W22" s="6"/>
      <c r="X22" s="7"/>
      <c r="Y22" s="6"/>
      <c r="Z22" s="7"/>
      <c r="AA22" s="6"/>
      <c r="AB22" s="7"/>
      <c r="AC22" s="8"/>
      <c r="AD22" s="8"/>
      <c r="AE22" s="6"/>
      <c r="AF22" s="7"/>
      <c r="AG22" s="101">
        <f>COUNTIF($C$22:$AF$22,"Hương")</f>
        <v>0</v>
      </c>
      <c r="AH22" s="101">
        <f>COUNTIF($C$22:$AF$22,"Lân")</f>
        <v>0</v>
      </c>
      <c r="AI22" s="101">
        <f>COUNTIF($C$22:$AF$22,"Thủy")</f>
        <v>0</v>
      </c>
      <c r="AJ22" s="101">
        <f>COUNTIF($C$22:$AF$22,"Trang")</f>
        <v>0</v>
      </c>
      <c r="AK22" s="101">
        <f>COUNTIF($C$22:$AF$22,"Hà")</f>
        <v>0</v>
      </c>
      <c r="AL22" s="101">
        <f>COUNTIF($C$22:$AF$22,"My")</f>
        <v>0</v>
      </c>
      <c r="AM22" s="101">
        <f>COUNTIF($C$22:$AF$22,"Tám")</f>
        <v>0</v>
      </c>
      <c r="AN22" s="101">
        <f>COUNTIF($C$22:$AF$22,"Mến")</f>
        <v>0</v>
      </c>
      <c r="AO22" s="101">
        <f>COUNTIF($C$22:$AF$22,"Thiệp")</f>
        <v>0</v>
      </c>
      <c r="AP22" s="101">
        <f>COUNTIF($C$22:$AF$22,"TrangH")</f>
        <v>0</v>
      </c>
      <c r="AQ22" s="101">
        <f>COUNTIF($C$22:$AF$22,"ThủyL")</f>
        <v>0</v>
      </c>
      <c r="AR22" s="101">
        <f>COUNTIF($C$22:$AF$22,"Sơn")</f>
        <v>0</v>
      </c>
      <c r="AS22" s="101">
        <f>COUNTIF($C$22:$AF$22,"Ngà")</f>
        <v>0</v>
      </c>
      <c r="AT22" s="101">
        <f>COUNTIF($C$22:$AF$22,"Dung")</f>
        <v>0</v>
      </c>
      <c r="AU22" s="101">
        <f>COUNTIF($C$22:$AF$22,"Hiền")</f>
        <v>0</v>
      </c>
      <c r="AV22" s="101">
        <f>COUNTIF($C$22:$AF$22,"Thúy")</f>
        <v>0</v>
      </c>
      <c r="AW22" s="101">
        <f>COUNTIF($C$22:$AF$22,"Ngọc")</f>
        <v>0</v>
      </c>
      <c r="AX22" s="101">
        <f>COUNTIF($C$22:$AF$22,"Hoa")</f>
        <v>0</v>
      </c>
      <c r="AY22" s="101">
        <f>COUNTIF($C$22:$AF$22,"Thơm")</f>
        <v>0</v>
      </c>
      <c r="AZ22" s="101">
        <f>COUNTIF($C$22:$AF$22,"Phương")</f>
        <v>0</v>
      </c>
      <c r="BA22" s="101">
        <f>COUNTIF($C$22:$AF$22,"Hiếu")</f>
        <v>0</v>
      </c>
      <c r="BB22" s="101">
        <f>COUNTIF($C$22:$AF$22,"Quỳnh")</f>
        <v>0</v>
      </c>
      <c r="BC22" s="101">
        <f>COUNTIF($C$22:$AF$22,"Oanh")</f>
        <v>0</v>
      </c>
      <c r="BD22" s="101">
        <f>COUNTIF($C$22:$AF$22,"P.Hiền")</f>
        <v>0</v>
      </c>
      <c r="BE22" s="101">
        <f>COUNTIF($C$22:$AF$22,"Huê")</f>
        <v>0</v>
      </c>
      <c r="BF22" s="101">
        <f>COUNTIF($C$22:$AF$22,"tiến")</f>
        <v>0</v>
      </c>
      <c r="BG22" s="101">
        <f>COUNTIF($C$22:$AF$22,"Lương")</f>
        <v>0</v>
      </c>
      <c r="BH22" s="101">
        <f>COUNTIF($C$22:$AF$22,"Tâm")</f>
        <v>0</v>
      </c>
      <c r="BI22" s="101">
        <f>COUNTIF($C$22:$AF$22,"Ddung")</f>
        <v>0</v>
      </c>
      <c r="BJ22" s="101">
        <f>COUNTIF($C$22:$AF$22,"HàT")</f>
        <v>0</v>
      </c>
      <c r="BK22">
        <f t="shared" si="0"/>
        <v>0</v>
      </c>
    </row>
    <row r="23" spans="1:63" ht="17.100000000000001" customHeight="1">
      <c r="A23" s="316"/>
      <c r="B23" s="21">
        <v>3</v>
      </c>
      <c r="C23" s="6"/>
      <c r="D23" s="7"/>
      <c r="E23" s="6"/>
      <c r="F23" s="7"/>
      <c r="G23" s="8"/>
      <c r="H23" s="8"/>
      <c r="I23" s="6"/>
      <c r="J23" s="7"/>
      <c r="K23" s="6"/>
      <c r="L23" s="7"/>
      <c r="M23" s="8"/>
      <c r="N23" s="8"/>
      <c r="O23" s="6"/>
      <c r="P23" s="7"/>
      <c r="Q23" s="6"/>
      <c r="R23" s="7"/>
      <c r="S23" s="6"/>
      <c r="T23" s="7"/>
      <c r="U23" s="8"/>
      <c r="V23" s="8"/>
      <c r="W23" s="6"/>
      <c r="X23" s="7"/>
      <c r="Y23" s="6"/>
      <c r="Z23" s="7"/>
      <c r="AA23" s="6"/>
      <c r="AB23" s="7"/>
      <c r="AC23" s="8"/>
      <c r="AD23" s="8"/>
      <c r="AE23" s="6"/>
      <c r="AF23" s="7"/>
      <c r="AG23" s="101">
        <f>COUNTIF($C$23:$AF$23,"Hương")</f>
        <v>0</v>
      </c>
      <c r="AH23" s="101">
        <f>COUNTIF($C$23:$AF$23,"Lân")</f>
        <v>0</v>
      </c>
      <c r="AI23" s="101">
        <f>COUNTIF($C$23:$AF$23,"Thủy")</f>
        <v>0</v>
      </c>
      <c r="AJ23" s="101">
        <f>COUNTIF($C$23:$AF$23,"Trang")</f>
        <v>0</v>
      </c>
      <c r="AK23" s="101">
        <f>COUNTIF($C$23:$AF$23,"Hà")</f>
        <v>0</v>
      </c>
      <c r="AL23" s="101">
        <f>COUNTIF($C$23:$AF$23,"My")</f>
        <v>0</v>
      </c>
      <c r="AM23" s="101">
        <f>COUNTIF($C$23:$AF$23,"Tám")</f>
        <v>0</v>
      </c>
      <c r="AN23" s="101">
        <f>COUNTIF($C$23:$AF$23,"Mến")</f>
        <v>0</v>
      </c>
      <c r="AO23" s="101">
        <f>COUNTIF($C$23:$AF$23,"Thiệp")</f>
        <v>0</v>
      </c>
      <c r="AP23" s="101">
        <f>COUNTIF($C$23:$AF$23,"TrangH")</f>
        <v>0</v>
      </c>
      <c r="AQ23" s="101">
        <f>COUNTIF($C$23:$AF$23,"ThủyL")</f>
        <v>0</v>
      </c>
      <c r="AR23" s="101">
        <f>COUNTIF($C$23:$AF$23,"Sơn")</f>
        <v>0</v>
      </c>
      <c r="AS23" s="101">
        <f>COUNTIF($C$23:$AF$23,"Ngà")</f>
        <v>0</v>
      </c>
      <c r="AT23" s="101">
        <f>COUNTIF($C$23:$AF$23,"Dung")</f>
        <v>0</v>
      </c>
      <c r="AU23" s="101">
        <f>COUNTIF($C$23:$AF$23,"Hiền")</f>
        <v>0</v>
      </c>
      <c r="AV23" s="101">
        <f>COUNTIF($C$23:$AF$23,"Thúy")</f>
        <v>0</v>
      </c>
      <c r="AW23" s="101">
        <f>COUNTIF($C$23:$AF$23,"Ngọc")</f>
        <v>0</v>
      </c>
      <c r="AX23" s="101">
        <f>COUNTIF($C$23:$AF$23,"Hoa")</f>
        <v>0</v>
      </c>
      <c r="AY23" s="101">
        <f>COUNTIF($C$23:$AF$23,"Thơm")</f>
        <v>0</v>
      </c>
      <c r="AZ23" s="101">
        <f>COUNTIF($C$23:$AF$23,"Phương")</f>
        <v>0</v>
      </c>
      <c r="BA23" s="101">
        <f>COUNTIF($C$23:$AF$23,"Hiếu")</f>
        <v>0</v>
      </c>
      <c r="BB23" s="101">
        <f>COUNTIF($C$23:$AF$23,"Quỳnh")</f>
        <v>0</v>
      </c>
      <c r="BC23" s="101">
        <f>COUNTIF($C$23:$AF$23,"Oanh")</f>
        <v>0</v>
      </c>
      <c r="BD23" s="101">
        <f>COUNTIF($C$23:$AF$23,"P.Hiền")</f>
        <v>0</v>
      </c>
      <c r="BE23" s="101">
        <f>COUNTIF($C$23:$AF$23,"Huê")</f>
        <v>0</v>
      </c>
      <c r="BF23" s="101">
        <f>COUNTIF($C$23:$AF$23,"tiến")</f>
        <v>0</v>
      </c>
      <c r="BG23" s="101">
        <f>COUNTIF($C$23:$AF$23,"Lương")</f>
        <v>0</v>
      </c>
      <c r="BH23" s="101">
        <f>COUNTIF($C$23:$AF$23,"Tâm")</f>
        <v>0</v>
      </c>
      <c r="BI23" s="101">
        <f>COUNTIF($C$23:$AF$23,"Ddung")</f>
        <v>0</v>
      </c>
      <c r="BJ23" s="101">
        <f>COUNTIF($C$23:$AF$23,"HàT")</f>
        <v>0</v>
      </c>
      <c r="BK23">
        <f t="shared" si="0"/>
        <v>0</v>
      </c>
    </row>
    <row r="24" spans="1:63" ht="17.100000000000001" customHeight="1">
      <c r="A24" s="316"/>
      <c r="B24" s="21">
        <v>4</v>
      </c>
      <c r="C24" s="6"/>
      <c r="D24" s="7"/>
      <c r="E24" s="6"/>
      <c r="F24" s="7"/>
      <c r="G24" s="8"/>
      <c r="H24" s="8"/>
      <c r="I24" s="6"/>
      <c r="J24" s="7"/>
      <c r="K24" s="6"/>
      <c r="L24" s="7"/>
      <c r="M24" s="8"/>
      <c r="N24" s="8"/>
      <c r="O24" s="6"/>
      <c r="P24" s="7"/>
      <c r="Q24" s="6"/>
      <c r="R24" s="7"/>
      <c r="S24" s="6"/>
      <c r="T24" s="7"/>
      <c r="U24" s="6"/>
      <c r="V24" s="8"/>
      <c r="W24" s="6"/>
      <c r="X24" s="7"/>
      <c r="Y24" s="6"/>
      <c r="Z24" s="7"/>
      <c r="AA24" s="6"/>
      <c r="AB24" s="7"/>
      <c r="AC24" s="6"/>
      <c r="AD24" s="7"/>
      <c r="AE24" s="8"/>
      <c r="AF24" s="7"/>
      <c r="AG24" s="101">
        <f>COUNTIF($C$24:$AF$24,"Hương")</f>
        <v>0</v>
      </c>
      <c r="AH24" s="101">
        <f>COUNTIF($C$24:$AF$24,"Lân")</f>
        <v>0</v>
      </c>
      <c r="AI24" s="101">
        <f>COUNTIF($C$24:$AF$24,"Thủy")</f>
        <v>0</v>
      </c>
      <c r="AJ24" s="101">
        <f>COUNTIF($C$24:$AF$24,"Trang")</f>
        <v>0</v>
      </c>
      <c r="AK24" s="101">
        <f>COUNTIF($C$24:$AF$24,"Hà")</f>
        <v>0</v>
      </c>
      <c r="AL24" s="101">
        <f>COUNTIF($C$24:$AF$24,"My")</f>
        <v>0</v>
      </c>
      <c r="AM24" s="101">
        <f>COUNTIF($C$24:$AF$24,"Tám")</f>
        <v>0</v>
      </c>
      <c r="AN24" s="101">
        <f>COUNTIF($C$24:$AF$24,"Mến")</f>
        <v>0</v>
      </c>
      <c r="AO24" s="101">
        <f>COUNTIF($C$24:$AF$24,"Thiệp")</f>
        <v>0</v>
      </c>
      <c r="AP24" s="101">
        <f>COUNTIF($C$24:$AF$24,"TrangH")</f>
        <v>0</v>
      </c>
      <c r="AQ24" s="101">
        <f>COUNTIF($C$24:$AF$24,"ThủyL")</f>
        <v>0</v>
      </c>
      <c r="AR24" s="101">
        <f>COUNTIF($C$24:$AF$24,"sơn")</f>
        <v>0</v>
      </c>
      <c r="AS24" s="101">
        <f>COUNTIF($C$24:$AF$24,"Ngà")</f>
        <v>0</v>
      </c>
      <c r="AT24" s="101">
        <f>COUNTIF($C$24:$AF$24,"Dung")</f>
        <v>0</v>
      </c>
      <c r="AU24" s="101">
        <f>COUNTIF($C$24:$AF$24,"Hiền")</f>
        <v>0</v>
      </c>
      <c r="AV24" s="101">
        <f>COUNTIF($C$24:$AF$24,"Thúy")</f>
        <v>0</v>
      </c>
      <c r="AW24" s="101">
        <f>COUNTIF($C$24:$AF$24,"Ngọc")</f>
        <v>0</v>
      </c>
      <c r="AX24" s="101">
        <f>COUNTIF($C$24:$AF$24,"Hoa")</f>
        <v>0</v>
      </c>
      <c r="AY24" s="101">
        <f>COUNTIF($C$24:$AF$24,"Thơm")</f>
        <v>0</v>
      </c>
      <c r="AZ24" s="101">
        <f>COUNTIF($C$24:$AF$24,"Phương")</f>
        <v>0</v>
      </c>
      <c r="BA24" s="101">
        <f>COUNTIF($C$24:$AF$24,"Hiếu")</f>
        <v>0</v>
      </c>
      <c r="BB24" s="101">
        <f>COUNTIF($C$24:$AF$24,"Quỳnh")</f>
        <v>0</v>
      </c>
      <c r="BC24" s="101">
        <f>COUNTIF($C$24:$AF$24,"Oanh")</f>
        <v>0</v>
      </c>
      <c r="BD24" s="101">
        <f>COUNTIF($C$24:$AF$24,"P.Hiền")</f>
        <v>0</v>
      </c>
      <c r="BE24" s="101">
        <f>COUNTIF($C$24:$AF$24,"Huê")</f>
        <v>0</v>
      </c>
      <c r="BF24" s="101">
        <f>COUNTIF($C$24:$AF$24,"Tiến")</f>
        <v>0</v>
      </c>
      <c r="BG24" s="101">
        <f>COUNTIF($C$24:$AF$24,"Lương")</f>
        <v>0</v>
      </c>
      <c r="BH24" s="101">
        <f>COUNTIF($C$24:$AF$24,"Tâm")</f>
        <v>0</v>
      </c>
      <c r="BI24" s="101">
        <f>COUNTIF($C$24:$AF$24,"Ddung")</f>
        <v>0</v>
      </c>
      <c r="BJ24" s="101">
        <f>COUNTIF($C$24:$AF$24,"HàT")</f>
        <v>0</v>
      </c>
      <c r="BK24">
        <f t="shared" si="0"/>
        <v>0</v>
      </c>
    </row>
    <row r="25" spans="1:63" ht="17.100000000000001" customHeight="1">
      <c r="A25" s="316"/>
      <c r="B25" s="21">
        <v>5</v>
      </c>
      <c r="C25" s="111"/>
      <c r="D25" s="112"/>
      <c r="E25" s="111"/>
      <c r="F25" s="112"/>
      <c r="G25" s="113"/>
      <c r="H25" s="113"/>
      <c r="I25" s="111"/>
      <c r="J25" s="112"/>
      <c r="K25" s="111"/>
      <c r="L25" s="112"/>
      <c r="M25" s="114"/>
      <c r="N25" s="113"/>
      <c r="O25" s="106"/>
      <c r="P25" s="108"/>
      <c r="Q25" s="111"/>
      <c r="R25" s="112"/>
      <c r="S25" s="111"/>
      <c r="T25" s="112"/>
      <c r="U25" s="111"/>
      <c r="V25" s="113"/>
      <c r="W25" s="115"/>
      <c r="X25" s="116"/>
      <c r="Y25" s="111"/>
      <c r="Z25" s="112"/>
      <c r="AA25" s="111"/>
      <c r="AB25" s="112"/>
      <c r="AC25" s="113"/>
      <c r="AD25" s="113"/>
      <c r="AE25" s="106"/>
      <c r="AF25" s="108"/>
      <c r="AG25" s="101">
        <f>COUNTIF($C$25:$AF$25,"Hương")</f>
        <v>0</v>
      </c>
      <c r="AH25" s="101">
        <f>COUNTIF($C$25:$AF$25,"Lân")</f>
        <v>0</v>
      </c>
      <c r="AI25" s="101">
        <f>COUNTIF($C$25:$AF$25,"thủy")</f>
        <v>0</v>
      </c>
      <c r="AJ25" s="101">
        <f>COUNTIF($C$25:$AF$25,"Trang")</f>
        <v>0</v>
      </c>
      <c r="AK25" s="101">
        <f>COUNTIF($C$25:$AF$25,"hà")</f>
        <v>0</v>
      </c>
      <c r="AL25" s="101">
        <f>COUNTIF($C$25:$AF$25,"My")</f>
        <v>0</v>
      </c>
      <c r="AM25" s="101">
        <f>COUNTIF($C$25:$AF$25,"Tám")</f>
        <v>0</v>
      </c>
      <c r="AN25" s="101">
        <f>COUNTIF($C$25:$AF$25,"Mến")</f>
        <v>0</v>
      </c>
      <c r="AO25" s="101">
        <f>COUNTIF($C$25:$AF$25,"Thiệp")</f>
        <v>0</v>
      </c>
      <c r="AP25" s="101">
        <f>COUNTIF($C$25:$AF$25,"TrangH")</f>
        <v>0</v>
      </c>
      <c r="AQ25" s="101">
        <f>COUNTIF($C$25:$AF$25,"ThỦYl")</f>
        <v>0</v>
      </c>
      <c r="AR25" s="101">
        <f>COUNTIF($C$25:$AF$25,"Sơn")</f>
        <v>0</v>
      </c>
      <c r="AS25" s="101">
        <f>COUNTIF($C$25:$AF$25,"ngà")</f>
        <v>0</v>
      </c>
      <c r="AT25" s="101">
        <f>COUNTIF($C$25:$AF$25,"Dung")</f>
        <v>0</v>
      </c>
      <c r="AU25" s="101">
        <f>COUNTIF($C$25:$AF$25,"Hiền")</f>
        <v>0</v>
      </c>
      <c r="AV25" s="101">
        <f>COUNTIF($C$25:$AF$25,"Thúy")</f>
        <v>0</v>
      </c>
      <c r="AW25" s="101">
        <f>COUNTIF($C$25:$AF$25,"Ngọc")</f>
        <v>0</v>
      </c>
      <c r="AX25" s="101">
        <f>COUNTIF($C$25:$AF$25,"Hoa")</f>
        <v>0</v>
      </c>
      <c r="AY25" s="101">
        <f>COUNTIF($C$25:$AF$25,"Thơm")</f>
        <v>0</v>
      </c>
      <c r="AZ25" s="101">
        <f>COUNTIF($C$25:$AF$25,"Phương")</f>
        <v>0</v>
      </c>
      <c r="BA25" s="101">
        <f>COUNTIF($C$25:$AF$25,"Hiếu")</f>
        <v>0</v>
      </c>
      <c r="BB25" s="101">
        <f>COUNTIF($C$25:$AF$25,"Quỳnh")</f>
        <v>0</v>
      </c>
      <c r="BC25" s="101">
        <f>COUNTIF($C$25:$AF$25,"oanh")</f>
        <v>0</v>
      </c>
      <c r="BD25" s="101">
        <f>COUNTIF($C$25:$AF$25,"P.Hiền")</f>
        <v>0</v>
      </c>
      <c r="BE25" s="101">
        <f>COUNTIF($C$25:$AF$25,"Huê")</f>
        <v>0</v>
      </c>
      <c r="BF25" s="101">
        <f>COUNTIF($C$25:$AF$25,"tiến")</f>
        <v>0</v>
      </c>
      <c r="BG25" s="101">
        <f>COUNTIF($C$25:$AF$25,"Lương")</f>
        <v>0</v>
      </c>
      <c r="BH25" s="101">
        <f>COUNTIF($C$25:$AF$25,"Tâm")</f>
        <v>0</v>
      </c>
      <c r="BI25" s="101">
        <f>COUNTIF($C$25:$AF$25,"Ddung")</f>
        <v>0</v>
      </c>
      <c r="BJ25" s="101">
        <f>COUNTIF($C$25:$AF$25,"HàT")</f>
        <v>0</v>
      </c>
      <c r="BK25">
        <f t="shared" si="0"/>
        <v>0</v>
      </c>
    </row>
    <row r="26" spans="1:63" ht="17.100000000000001" customHeight="1">
      <c r="A26" s="313">
        <v>6</v>
      </c>
      <c r="B26" s="20">
        <v>1</v>
      </c>
      <c r="C26" s="4"/>
      <c r="D26" s="11"/>
      <c r="E26" s="4"/>
      <c r="F26" s="11"/>
      <c r="G26" s="5"/>
      <c r="H26" s="5"/>
      <c r="I26" s="4"/>
      <c r="J26" s="11"/>
      <c r="K26" s="4"/>
      <c r="L26" s="11"/>
      <c r="M26" s="34"/>
      <c r="N26" s="5"/>
      <c r="O26" s="35"/>
      <c r="P26" s="74"/>
      <c r="Q26" s="4"/>
      <c r="R26" s="11"/>
      <c r="S26" s="4"/>
      <c r="T26" s="11"/>
      <c r="U26" s="5"/>
      <c r="V26" s="5"/>
      <c r="W26" s="4"/>
      <c r="X26" s="11"/>
      <c r="Y26" s="4"/>
      <c r="Z26" s="11"/>
      <c r="AA26" s="4"/>
      <c r="AB26" s="11"/>
      <c r="AC26" s="5"/>
      <c r="AD26" s="5"/>
      <c r="AE26" s="4"/>
      <c r="AF26" s="11"/>
      <c r="AG26" s="101">
        <f>COUNTIF($C$26:$AF$26,"Hương")</f>
        <v>0</v>
      </c>
      <c r="AH26" s="101">
        <f>COUNTIF($C$26:$AF$26,"Lân")</f>
        <v>0</v>
      </c>
      <c r="AI26" s="101">
        <f>COUNTIF($C$26:$AF$26,"Thủy")</f>
        <v>0</v>
      </c>
      <c r="AJ26" s="101">
        <f>COUNTIF($C$26:$AF$26,"Trang")</f>
        <v>0</v>
      </c>
      <c r="AK26" s="101">
        <f>COUNTIF($C$26:$AF$26,"Hà")</f>
        <v>0</v>
      </c>
      <c r="AL26" s="101">
        <f>COUNTIF($C$26:$AF$26,"My")</f>
        <v>0</v>
      </c>
      <c r="AM26" s="101">
        <f>COUNTIF($C$26:$AF$26,"Tám")</f>
        <v>0</v>
      </c>
      <c r="AN26" s="101">
        <f>COUNTIF($C$26:$AF$26,"Mến")</f>
        <v>0</v>
      </c>
      <c r="AO26" s="101">
        <f>COUNTIF($C$26:$AF$26,"Thiệp")</f>
        <v>0</v>
      </c>
      <c r="AP26" s="101">
        <f>COUNTIF($C$26:$AF$26,"TrangH")</f>
        <v>0</v>
      </c>
      <c r="AQ26" s="101">
        <f>COUNTIF($C$26:$AF$26,"thủyL")</f>
        <v>0</v>
      </c>
      <c r="AR26" s="101">
        <f>COUNTIF($C$26:$AF$26,"Sơn")</f>
        <v>0</v>
      </c>
      <c r="AS26" s="101">
        <f>COUNTIF($C$26:$AF$26,"Ngà")</f>
        <v>0</v>
      </c>
      <c r="AT26" s="101">
        <f>COUNTIF($C$26:$AF$26,"Dung")</f>
        <v>0</v>
      </c>
      <c r="AU26" s="101">
        <f>COUNTIF($C$26:$AF$26,"Hiền")</f>
        <v>0</v>
      </c>
      <c r="AV26" s="101">
        <f>COUNTIF($C$26:$AF$26,"Thúy")</f>
        <v>0</v>
      </c>
      <c r="AW26" s="101">
        <f>COUNTIF($C$26:$AF$26,"Ngọc")</f>
        <v>0</v>
      </c>
      <c r="AX26" s="101">
        <f>COUNTIF($C$26:$AF$26,"Hoa")</f>
        <v>0</v>
      </c>
      <c r="AY26" s="101">
        <f>COUNTIF($C$26:$AF$26,"Thơm")</f>
        <v>0</v>
      </c>
      <c r="AZ26" s="101">
        <f>COUNTIF($C$26:$AF$26,"Phương")</f>
        <v>0</v>
      </c>
      <c r="BA26" s="101">
        <f>COUNTIF($C$26:$AF$26,"Hiếu")</f>
        <v>0</v>
      </c>
      <c r="BB26" s="101">
        <f>COUNTIF($C$26:$AF$26,"Quỳnh")</f>
        <v>0</v>
      </c>
      <c r="BC26" s="101">
        <f>COUNTIF($C$26:$AF$26,"Oanh")</f>
        <v>0</v>
      </c>
      <c r="BD26" s="101">
        <f>COUNTIF($C$26:$AF$26,"P.Hiền")</f>
        <v>0</v>
      </c>
      <c r="BE26" s="101">
        <f>COUNTIF($C$26:$AF$26,"Huê")</f>
        <v>0</v>
      </c>
      <c r="BF26" s="101">
        <f>COUNTIF($C$26:$AF$26,"Tiến")</f>
        <v>0</v>
      </c>
      <c r="BG26" s="101">
        <f>COUNTIF($C$26:$AF$26,"Lương")</f>
        <v>0</v>
      </c>
      <c r="BH26" s="101">
        <f>COUNTIF($C$26:$AF$26,"Tâm")</f>
        <v>0</v>
      </c>
      <c r="BI26" s="101">
        <f>COUNTIF($C$26:$AF$26,"Ddung")</f>
        <v>0</v>
      </c>
      <c r="BJ26" s="101">
        <f>COUNTIF($C$26:$AF$26,"HàT")</f>
        <v>0</v>
      </c>
      <c r="BK26">
        <f t="shared" si="0"/>
        <v>0</v>
      </c>
    </row>
    <row r="27" spans="1:63" ht="17.100000000000001" customHeight="1">
      <c r="A27" s="314"/>
      <c r="B27" s="21">
        <v>2</v>
      </c>
      <c r="C27" s="6"/>
      <c r="D27" s="7"/>
      <c r="E27" s="6"/>
      <c r="F27" s="7"/>
      <c r="G27" s="8"/>
      <c r="H27" s="8"/>
      <c r="I27" s="6"/>
      <c r="J27" s="60"/>
      <c r="K27" s="6"/>
      <c r="L27" s="60"/>
      <c r="M27" s="15"/>
      <c r="N27" s="40"/>
      <c r="O27" s="6"/>
      <c r="P27" s="7"/>
      <c r="Q27" s="6"/>
      <c r="R27" s="60"/>
      <c r="S27" s="6"/>
      <c r="T27" s="60"/>
      <c r="U27" s="8"/>
      <c r="V27" s="40"/>
      <c r="W27" s="6"/>
      <c r="X27" s="7"/>
      <c r="Y27" s="6"/>
      <c r="Z27" s="60"/>
      <c r="AA27" s="6"/>
      <c r="AB27" s="60"/>
      <c r="AC27" s="8"/>
      <c r="AD27" s="40"/>
      <c r="AE27" s="6"/>
      <c r="AF27" s="60"/>
      <c r="AG27" s="101">
        <f>COUNTIF($C$27:$AF$27,"Hương")</f>
        <v>0</v>
      </c>
      <c r="AH27" s="102">
        <f>COUNTIF($C$27:$AF$27,"lân")</f>
        <v>0</v>
      </c>
      <c r="AI27" s="101">
        <f>COUNTIF($C$27:$AF$27,"thủy")</f>
        <v>0</v>
      </c>
      <c r="AJ27" s="102">
        <f>COUNTIF($C$27:$AF$27,"trang")</f>
        <v>0</v>
      </c>
      <c r="AK27" s="101">
        <f>COUNTIF($C$27:$AF$27,"hà")</f>
        <v>0</v>
      </c>
      <c r="AL27" s="102">
        <f>COUNTIF($C$27:$AF$27,"my")</f>
        <v>0</v>
      </c>
      <c r="AM27" s="101">
        <f>COUNTIF($C$27:$AF$27,"tám")</f>
        <v>0</v>
      </c>
      <c r="AN27" s="101">
        <f>COUNTIF($C$27:$AF$27,"mến")</f>
        <v>0</v>
      </c>
      <c r="AO27" s="102">
        <f>COUNTIF($C$27:$AF$27,"Thiệp")</f>
        <v>0</v>
      </c>
      <c r="AP27" s="101">
        <f>COUNTIF($C$27:$AF$27,"TrangH")</f>
        <v>0</v>
      </c>
      <c r="AQ27" s="101">
        <f>COUNTIF($C$27:$AF$27,"ThủyL")</f>
        <v>0</v>
      </c>
      <c r="AR27" s="102">
        <f>COUNTIF($C$27:$AF$27,"Sơn")</f>
        <v>0</v>
      </c>
      <c r="AS27" s="102">
        <f>COUNTIF($C$27:$AF$27,"Ngà")</f>
        <v>0</v>
      </c>
      <c r="AT27" s="101">
        <f>COUNTIF($C$27:$AF$27,"Dung")</f>
        <v>0</v>
      </c>
      <c r="AU27" s="101">
        <f>COUNTIF($C$27:$AF$27,"Hiền")</f>
        <v>0</v>
      </c>
      <c r="AV27" s="101">
        <f>COUNTIF($C$27:$AF$27,"Thúy")</f>
        <v>0</v>
      </c>
      <c r="AW27" s="102">
        <f>COUNTIF($C$27:$AF$27,"Ngọc")</f>
        <v>0</v>
      </c>
      <c r="AX27" s="101">
        <f>COUNTIF($C$27:$AF$27,"Hoa")</f>
        <v>0</v>
      </c>
      <c r="AY27" s="101">
        <f>COUNTIF($C$27:$AF$27,"Thơm")</f>
        <v>0</v>
      </c>
      <c r="AZ27" s="101">
        <f>COUNTIF($C$27:$AF$27,"Phương")</f>
        <v>0</v>
      </c>
      <c r="BA27" s="101">
        <f>COUNTIF($C$27:$AF$27,"Hiếu")</f>
        <v>0</v>
      </c>
      <c r="BB27" s="101">
        <f>COUNTIF($C$27:$AF$27,"Quỳnh")</f>
        <v>0</v>
      </c>
      <c r="BC27" s="102">
        <f>COUNTIF($C$27:$AF$27,"Oanh")</f>
        <v>0</v>
      </c>
      <c r="BD27" s="101">
        <f>COUNTIF($C$27:$AF$27,"P.Hiền")</f>
        <v>0</v>
      </c>
      <c r="BE27" s="102">
        <f>COUNTIF($C$27:$AF$27,"Huê")</f>
        <v>0</v>
      </c>
      <c r="BF27" s="101">
        <f>COUNTIF($C$27:$AF$27,"Tiến")</f>
        <v>0</v>
      </c>
      <c r="BG27" s="101">
        <f>COUNTIF($C$27:$AF$27,"Lương")</f>
        <v>0</v>
      </c>
      <c r="BH27" s="102">
        <f>COUNTIF($C$27:$AF$27,"Tâm")</f>
        <v>0</v>
      </c>
      <c r="BI27" s="101">
        <f>COUNTIF($C$27:$AF$27,"Ddung")</f>
        <v>0</v>
      </c>
      <c r="BJ27" s="101">
        <f>COUNTIF($C$27:$AF$27,"HàT")</f>
        <v>0</v>
      </c>
      <c r="BK27">
        <f t="shared" si="0"/>
        <v>0</v>
      </c>
    </row>
    <row r="28" spans="1:63" ht="17.100000000000001" customHeight="1">
      <c r="A28" s="314"/>
      <c r="B28" s="21">
        <v>3</v>
      </c>
      <c r="C28" s="6"/>
      <c r="D28" s="7"/>
      <c r="E28" s="6"/>
      <c r="F28" s="7"/>
      <c r="G28" s="8"/>
      <c r="H28" s="8"/>
      <c r="I28" s="6"/>
      <c r="J28" s="7"/>
      <c r="K28" s="6"/>
      <c r="L28" s="7"/>
      <c r="M28" s="15"/>
      <c r="N28" s="8"/>
      <c r="O28" s="6"/>
      <c r="P28" s="7"/>
      <c r="Q28" s="6"/>
      <c r="R28" s="7"/>
      <c r="S28" s="6"/>
      <c r="T28" s="7"/>
      <c r="U28" s="8"/>
      <c r="V28" s="8"/>
      <c r="W28" s="6"/>
      <c r="X28" s="7"/>
      <c r="Y28" s="6"/>
      <c r="Z28" s="7"/>
      <c r="AA28" s="6"/>
      <c r="AB28" s="7"/>
      <c r="AC28" s="8"/>
      <c r="AD28" s="8"/>
      <c r="AE28" s="6"/>
      <c r="AF28" s="7"/>
      <c r="AG28" s="101">
        <f>COUNTIF($C$28:$AF$28,"Hương")</f>
        <v>0</v>
      </c>
      <c r="AH28" s="101">
        <f>COUNTIF($C$28:$AF$28,"Lân")</f>
        <v>0</v>
      </c>
      <c r="AI28" s="101">
        <f>COUNTIF($C$28:$AF$28,"trang")</f>
        <v>0</v>
      </c>
      <c r="AJ28" s="101">
        <f>COUNTIF($C$28:$AF$28,"hà")</f>
        <v>0</v>
      </c>
      <c r="AK28" s="101">
        <f>COUNTIF($C$28:$AF$28,"Ha")</f>
        <v>0</v>
      </c>
      <c r="AL28" s="101">
        <f>COUNTIF($C$28:$AF$28,"My")</f>
        <v>0</v>
      </c>
      <c r="AM28" s="101">
        <f>COUNTIF($C$28:$AF$28,"Tám")</f>
        <v>0</v>
      </c>
      <c r="AN28" s="101">
        <f>COUNTIF($C$28:$AF$28,"Mến")</f>
        <v>0</v>
      </c>
      <c r="AO28" s="101">
        <f>COUNTIF($C$28:$AF$28,"Thiệp")</f>
        <v>0</v>
      </c>
      <c r="AP28" s="101">
        <f>COUNTIF($C$28:$AF$28,"TrangH")</f>
        <v>0</v>
      </c>
      <c r="AQ28" s="101">
        <f>COUNTIF($C$28:$AF$28,"ThủyL")</f>
        <v>0</v>
      </c>
      <c r="AR28" s="101">
        <f>COUNTIF($C$28:$AF$28,"Sơn")</f>
        <v>0</v>
      </c>
      <c r="AS28" s="101">
        <f>COUNTIF($C$28:$AF$28,"Ngà")</f>
        <v>0</v>
      </c>
      <c r="AT28" s="101">
        <f>COUNTIF($C$28:$AF$28,"Dung")</f>
        <v>0</v>
      </c>
      <c r="AU28" s="101">
        <f>COUNTIF($C$28:$AF$28,"Hiền")</f>
        <v>0</v>
      </c>
      <c r="AV28" s="101">
        <f>COUNTIF($C$28:$AF$28,"Thúy")</f>
        <v>0</v>
      </c>
      <c r="AW28" s="101">
        <f>COUNTIF($C$28:$AF$28,"Ngọcq")</f>
        <v>0</v>
      </c>
      <c r="AX28" s="101">
        <f>COUNTIF($C$28:$AF$28,"Hoa")</f>
        <v>0</v>
      </c>
      <c r="AY28" s="101">
        <f>COUNTIF($C$28:$AF$28,"Thơm")</f>
        <v>0</v>
      </c>
      <c r="AZ28" s="101">
        <f>COUNTIF($C$28:$AF$28,"Phương")</f>
        <v>0</v>
      </c>
      <c r="BA28" s="101">
        <f>COUNTIF($C$28:$AF$28,"Hiếu")</f>
        <v>0</v>
      </c>
      <c r="BB28" s="101">
        <f>COUNTIF($C$28:$AF$28,"Quỳnh")</f>
        <v>0</v>
      </c>
      <c r="BC28" s="101">
        <f>COUNTIF($C$28:$AF$28,"Oanh")</f>
        <v>0</v>
      </c>
      <c r="BD28" s="101">
        <f>COUNTIF($C$28:$AF$28,"P.Hiền")</f>
        <v>0</v>
      </c>
      <c r="BE28" s="101">
        <f>COUNTIF($C$28:$AF$28,"Huê")</f>
        <v>0</v>
      </c>
      <c r="BF28" s="101">
        <f>COUNTIF($C$28:$AF$28,"Tiến")</f>
        <v>0</v>
      </c>
      <c r="BG28" s="101">
        <f>COUNTIF($C$28:$AF$28,"Lương")</f>
        <v>0</v>
      </c>
      <c r="BH28" s="101">
        <f>COUNTIF($C$28:$AF$28,"Tâm")</f>
        <v>0</v>
      </c>
      <c r="BI28" s="101">
        <f>COUNTIF($C$28:$AF$28,"Ddung")</f>
        <v>0</v>
      </c>
      <c r="BJ28" s="101">
        <f>COUNTIF($C$28:$AF$28,"HàT")</f>
        <v>0</v>
      </c>
      <c r="BK28">
        <f t="shared" si="0"/>
        <v>0</v>
      </c>
    </row>
    <row r="29" spans="1:63" ht="17.100000000000001" customHeight="1">
      <c r="A29" s="314"/>
      <c r="B29" s="21">
        <v>4</v>
      </c>
      <c r="C29" s="6"/>
      <c r="D29" s="7"/>
      <c r="E29" s="6"/>
      <c r="F29" s="7"/>
      <c r="G29" s="8"/>
      <c r="H29" s="8"/>
      <c r="I29" s="6"/>
      <c r="J29" s="7"/>
      <c r="K29" s="6"/>
      <c r="L29" s="7"/>
      <c r="M29" s="15"/>
      <c r="N29" s="8"/>
      <c r="O29" s="6"/>
      <c r="P29" s="7"/>
      <c r="Q29" s="6"/>
      <c r="R29" s="7"/>
      <c r="S29" s="6"/>
      <c r="T29" s="7"/>
      <c r="U29" s="6"/>
      <c r="V29" s="8"/>
      <c r="W29" s="6"/>
      <c r="X29" s="7"/>
      <c r="Y29" s="6"/>
      <c r="Z29" s="7"/>
      <c r="AA29" s="6"/>
      <c r="AB29" s="7"/>
      <c r="AC29" s="8"/>
      <c r="AD29" s="8"/>
      <c r="AE29" s="6"/>
      <c r="AF29" s="7"/>
      <c r="AG29" s="101">
        <f>COUNTIF($C$29:$AF$29,"Hương")</f>
        <v>0</v>
      </c>
      <c r="AH29" s="101">
        <f>COUNTIF($C$29:$AF$29,"Lân")</f>
        <v>0</v>
      </c>
      <c r="AI29" s="101">
        <f>COUNTIF($C$29:$AF$29,"Thủy")</f>
        <v>0</v>
      </c>
      <c r="AJ29" s="101">
        <f>COUNTIF($C$29:$AF$29,"Trang")</f>
        <v>0</v>
      </c>
      <c r="AK29" s="101">
        <f>COUNTIF($C$29:$AF$29,"Hà")</f>
        <v>0</v>
      </c>
      <c r="AL29" s="101">
        <f>COUNTIF($C$29:$AF$29,"My")</f>
        <v>0</v>
      </c>
      <c r="AM29" s="101">
        <f>COUNTIF($C$29:$AF$29,"Tám")</f>
        <v>0</v>
      </c>
      <c r="AN29" s="101">
        <f>COUNTIF($C$29:$AF$29,"Mến")</f>
        <v>0</v>
      </c>
      <c r="AO29" s="101">
        <f>COUNTIF($C$29:$AF$29,"Thiệp")</f>
        <v>0</v>
      </c>
      <c r="AP29" s="101">
        <f>COUNTIF($C$29:$AF$29,"TrangH")</f>
        <v>0</v>
      </c>
      <c r="AQ29" s="101">
        <f>COUNTIF($C$29:$AF$29,"ThủyL")</f>
        <v>0</v>
      </c>
      <c r="AR29" s="101">
        <f>COUNTIF($C$29:$AF$29,"Sơn")</f>
        <v>0</v>
      </c>
      <c r="AS29" s="101">
        <f>COUNTIF($C$29:$AF$29,"Ngà")</f>
        <v>0</v>
      </c>
      <c r="AT29" s="101">
        <f>COUNTIF($C$29:$AF$29,"Dung")</f>
        <v>0</v>
      </c>
      <c r="AU29" s="101">
        <f>COUNTIF($C$29:$AF$29,"Hiền")</f>
        <v>0</v>
      </c>
      <c r="AV29" s="101">
        <f>COUNTIF($C$29:$AF$29,"Thúy")</f>
        <v>0</v>
      </c>
      <c r="AW29" s="101">
        <f>COUNTIF($C$29:$AF$29,"Ngọc")</f>
        <v>0</v>
      </c>
      <c r="AX29" s="101">
        <f>COUNTIF($C$29:$AF$29,"Hoa")</f>
        <v>0</v>
      </c>
      <c r="AY29" s="101">
        <f>COUNTIF($C$29:$AF$29,"Thơm")</f>
        <v>0</v>
      </c>
      <c r="AZ29" s="101">
        <f>COUNTIF($C$29:$AF$29,"Phương")</f>
        <v>0</v>
      </c>
      <c r="BA29" s="101">
        <f>COUNTIF($C$29:$AF$29,"Hiếu")</f>
        <v>0</v>
      </c>
      <c r="BB29" s="101">
        <f>COUNTIF($C$29:$AF$29,"Quỳnh")</f>
        <v>0</v>
      </c>
      <c r="BC29" s="101">
        <f>COUNTIF($C$29:$AF$29,"Oanh")</f>
        <v>0</v>
      </c>
      <c r="BD29" s="101">
        <f>COUNTIF($C$29:$AF$29,"P.Hiền")</f>
        <v>0</v>
      </c>
      <c r="BE29" s="101">
        <f>COUNTIF($C$29:$AF$29,"Huê")</f>
        <v>0</v>
      </c>
      <c r="BF29" s="101">
        <f>COUNTIF($C$29:$AF$29,"Tiến")</f>
        <v>0</v>
      </c>
      <c r="BG29" s="101">
        <f>COUNTIF($C$29:$AF$29,"Lương")</f>
        <v>0</v>
      </c>
      <c r="BH29" s="101">
        <f>COUNTIF($C$29:$AF$29,"Tâmq")</f>
        <v>0</v>
      </c>
      <c r="BI29" s="101">
        <f>COUNTIF($C$29:$AF$29,"Ddung")</f>
        <v>0</v>
      </c>
      <c r="BJ29" s="101">
        <f>COUNTIF($C$29:$AF$29,"HàT")</f>
        <v>0</v>
      </c>
      <c r="BK29">
        <f t="shared" si="0"/>
        <v>0</v>
      </c>
    </row>
    <row r="30" spans="1:63" ht="17.100000000000001" customHeight="1">
      <c r="A30" s="314"/>
      <c r="B30" s="21">
        <v>5</v>
      </c>
      <c r="C30" s="111"/>
      <c r="D30" s="112"/>
      <c r="E30" s="111"/>
      <c r="F30" s="112"/>
      <c r="G30" s="113"/>
      <c r="H30" s="113"/>
      <c r="I30" s="111"/>
      <c r="J30" s="112"/>
      <c r="K30" s="111"/>
      <c r="L30" s="112"/>
      <c r="M30" s="117"/>
      <c r="N30" s="113"/>
      <c r="O30" s="106"/>
      <c r="P30" s="108"/>
      <c r="Q30" s="111"/>
      <c r="R30" s="112"/>
      <c r="S30" s="111"/>
      <c r="T30" s="112"/>
      <c r="U30" s="111"/>
      <c r="V30" s="113"/>
      <c r="W30" s="106"/>
      <c r="X30" s="108"/>
      <c r="Y30" s="111"/>
      <c r="Z30" s="112"/>
      <c r="AA30" s="111"/>
      <c r="AB30" s="112"/>
      <c r="AC30" s="113"/>
      <c r="AD30" s="113"/>
      <c r="AE30" s="111"/>
      <c r="AF30" s="112"/>
      <c r="AG30" s="101">
        <f>COUNTIF($C$30:$AF$30,"Hương")</f>
        <v>0</v>
      </c>
      <c r="AH30" s="101">
        <f>COUNTIF($C$30:$AF$30,"Lân")</f>
        <v>0</v>
      </c>
      <c r="AI30" s="101">
        <f>COUNTIF($C$30:$AF$30,"Thủy")</f>
        <v>0</v>
      </c>
      <c r="AJ30" s="101">
        <f>COUNTIF($C$30:$AF$30,"Trang")</f>
        <v>0</v>
      </c>
      <c r="AK30" s="101">
        <f>COUNTIF($C$30:$AF$30,"hà")</f>
        <v>0</v>
      </c>
      <c r="AL30" s="101">
        <f>COUNTIF($C$30:$AF$30,"My")</f>
        <v>0</v>
      </c>
      <c r="AM30" s="101">
        <f>COUNTIF($C$30:$AF$30,"Tám")</f>
        <v>0</v>
      </c>
      <c r="AN30" s="101">
        <f>COUNTIF($C$30:$AF$30,"Mến")</f>
        <v>0</v>
      </c>
      <c r="AO30" s="101">
        <f>COUNTIF($C$30:$AF$30,"Thiệp")</f>
        <v>0</v>
      </c>
      <c r="AP30" s="101">
        <f>COUNTIF($C$30:$AF$30,"TrangH")</f>
        <v>0</v>
      </c>
      <c r="AQ30" s="101">
        <f>COUNTIF($C$30:$AF$30,"ThỦYL")</f>
        <v>0</v>
      </c>
      <c r="AR30" s="101">
        <f>COUNTIF($C$30:$AF$30,"Sơn")</f>
        <v>0</v>
      </c>
      <c r="AS30" s="101">
        <f>COUNTIF($C$30:$AF$30,"Ngà")</f>
        <v>0</v>
      </c>
      <c r="AT30" s="101">
        <f>COUNTIF($C$30:$AF$30,"Dung")</f>
        <v>0</v>
      </c>
      <c r="AU30" s="101">
        <f>COUNTIF($C$30:$AF$30,"Hiền")</f>
        <v>0</v>
      </c>
      <c r="AV30" s="101">
        <f>COUNTIF($C$30:$AF$30,"Thúy")</f>
        <v>0</v>
      </c>
      <c r="AW30" s="101">
        <f>COUNTIF($C$30:$AF$30,"Ngọc")</f>
        <v>0</v>
      </c>
      <c r="AX30" s="101">
        <f>COUNTIF($C$30:$AF$30,"Hoa")</f>
        <v>0</v>
      </c>
      <c r="AY30" s="101">
        <f>COUNTIF($C$30:$AF$30,"Thơm")</f>
        <v>0</v>
      </c>
      <c r="AZ30" s="101">
        <f>COUNTIF($C$30:$AF$30,"Phương")</f>
        <v>0</v>
      </c>
      <c r="BA30" s="101">
        <f>COUNTIF($C$30:$AF$30,"Hiếu")</f>
        <v>0</v>
      </c>
      <c r="BB30" s="101">
        <f>COUNTIF($C$30:$AF$30,"Quỳnh")</f>
        <v>0</v>
      </c>
      <c r="BC30" s="101">
        <f>COUNTIF($C$30:$AF$30,"Oanh`")</f>
        <v>0</v>
      </c>
      <c r="BD30" s="101">
        <f>COUNTIF($C$30:$AF$30,"P.Hiền")</f>
        <v>0</v>
      </c>
      <c r="BE30" s="101">
        <f>COUNTIF($C$30:$AF$30,"Huê")</f>
        <v>0</v>
      </c>
      <c r="BF30" s="101">
        <f>COUNTIF($C$30:$AF$30,"tiến")</f>
        <v>0</v>
      </c>
      <c r="BG30" s="101">
        <f>COUNTIF($C$30:$AF$30,"Lương")</f>
        <v>0</v>
      </c>
      <c r="BH30" s="101">
        <f>COUNTIF($C$30:$AF$30,"Tâm")</f>
        <v>0</v>
      </c>
      <c r="BI30" s="101">
        <f>COUNTIF($C$30:$AF$30,"Ddung")</f>
        <v>0</v>
      </c>
      <c r="BJ30" s="101">
        <f>COUNTIF($C$30:$AF$30,"HàT")</f>
        <v>0</v>
      </c>
      <c r="BK30">
        <f t="shared" si="0"/>
        <v>0</v>
      </c>
    </row>
    <row r="31" spans="1:63" ht="17.100000000000001" customHeight="1">
      <c r="A31" s="92">
        <v>7</v>
      </c>
      <c r="B31" s="20">
        <v>1</v>
      </c>
      <c r="C31" s="4"/>
      <c r="D31" s="11"/>
      <c r="E31" s="4"/>
      <c r="F31" s="11"/>
      <c r="G31" s="5"/>
      <c r="H31" s="5"/>
      <c r="I31" s="4"/>
      <c r="J31" s="11"/>
      <c r="K31" s="4"/>
      <c r="L31" s="11"/>
      <c r="M31" s="5"/>
      <c r="N31" s="5"/>
      <c r="O31" s="35"/>
      <c r="P31" s="74"/>
      <c r="Q31" s="4"/>
      <c r="R31" s="11"/>
      <c r="S31" s="4"/>
      <c r="T31" s="11"/>
      <c r="U31" s="4"/>
      <c r="V31" s="11"/>
      <c r="W31" s="16"/>
      <c r="X31" s="17"/>
      <c r="Y31" s="4"/>
      <c r="Z31" s="5"/>
      <c r="AA31" s="4"/>
      <c r="AB31" s="5"/>
      <c r="AC31" s="4"/>
      <c r="AD31" s="5"/>
      <c r="AE31" s="4"/>
      <c r="AF31" s="11"/>
      <c r="AG31" s="101">
        <f>COUNTIF($C$31:$AF$31,"Hương")</f>
        <v>0</v>
      </c>
      <c r="AH31" s="101">
        <f>COUNTIF($C$31:$AF$31,"Lân")</f>
        <v>0</v>
      </c>
      <c r="AI31" s="101">
        <f>COUNTIF($C$31:$AF$31,"Thủy")</f>
        <v>0</v>
      </c>
      <c r="AJ31" s="101">
        <f>COUNTIF($C$31:$AF$31,"Trang")</f>
        <v>0</v>
      </c>
      <c r="AK31" s="101">
        <f>COUNTIF($C$31:$AF$31,"Hà")</f>
        <v>0</v>
      </c>
      <c r="AL31" s="101">
        <f>COUNTIF($C$31:$AF$31,"My")</f>
        <v>0</v>
      </c>
      <c r="AM31" s="101">
        <f>COUNTIF($C$31:$AF$31,"Tám")</f>
        <v>0</v>
      </c>
      <c r="AN31" s="101">
        <f>COUNTIF($C$31:$AF$31,"mến")</f>
        <v>0</v>
      </c>
      <c r="AO31" s="101">
        <f>COUNTIF($C$31:$AF$31,"Thiệp")</f>
        <v>0</v>
      </c>
      <c r="AP31" s="101">
        <f>COUNTIF($C$31:$AF$31,"Tran")</f>
        <v>0</v>
      </c>
      <c r="AQ31" s="101">
        <f>COUNTIF($C$31:$AF$31,"ThủyL")</f>
        <v>0</v>
      </c>
      <c r="AR31" s="101">
        <f>COUNTIF($C$31:$AF$31,"Sơn")</f>
        <v>0</v>
      </c>
      <c r="AS31" s="101">
        <f>COUNTIF($C$31:$AF$31,"Ngà")</f>
        <v>0</v>
      </c>
      <c r="AT31" s="101">
        <f>COUNTIF($C$31:$AF$31,"Dung")</f>
        <v>0</v>
      </c>
      <c r="AU31" s="101">
        <f>COUNTIF($C$31:$AF$31,"Hiền")</f>
        <v>0</v>
      </c>
      <c r="AV31" s="101">
        <f>COUNTIF($C$31:$AF$31,"Thúy")</f>
        <v>0</v>
      </c>
      <c r="AW31" s="101">
        <f>COUNTIF($C$31:$AF$31,"Ngọc")</f>
        <v>0</v>
      </c>
      <c r="AX31" s="101">
        <f>COUNTIF($C$31:$AF$31,"Hoa")</f>
        <v>0</v>
      </c>
      <c r="AY31" s="101">
        <f>COUNTIF($C$31:$AF$31,"Thơm")</f>
        <v>0</v>
      </c>
      <c r="AZ31" s="101">
        <f>COUNTIF($C$31:$AF$31,"Phương")</f>
        <v>0</v>
      </c>
      <c r="BA31" s="101">
        <f>COUNTIF($C$31:$AF$31,"Hiếu")</f>
        <v>0</v>
      </c>
      <c r="BB31" s="101">
        <f>COUNTIF($C$31:$AF$31,"Quỳnh")</f>
        <v>0</v>
      </c>
      <c r="BC31" s="101">
        <f>COUNTIF($C$31:$AF$31,"Oanh")</f>
        <v>0</v>
      </c>
      <c r="BD31" s="101">
        <f>COUNTIF($C$31:$AF$31,"P.Hiền")</f>
        <v>0</v>
      </c>
      <c r="BE31" s="101">
        <f>COUNTIF($C$31:$AF$31,"Huê")</f>
        <v>0</v>
      </c>
      <c r="BF31" s="101">
        <f>COUNTIF($C$31:$AF$31,"Tiến")</f>
        <v>0</v>
      </c>
      <c r="BG31" s="101">
        <f>COUNTIF($C$31:$AF$31,"Lương")</f>
        <v>0</v>
      </c>
      <c r="BH31" s="101">
        <f>COUNTIF($C$31:$AF$31,"Tâm")</f>
        <v>0</v>
      </c>
      <c r="BI31" s="101">
        <f>COUNTIF($C$31:$AF$31,"Ddung")</f>
        <v>0</v>
      </c>
      <c r="BJ31" s="101">
        <f>COUNTIF($C$31:$AF$31,"HàT")</f>
        <v>0</v>
      </c>
      <c r="BK31">
        <f t="shared" si="0"/>
        <v>0</v>
      </c>
    </row>
    <row r="32" spans="1:63" ht="17.100000000000001" customHeight="1">
      <c r="A32" s="93"/>
      <c r="B32" s="21">
        <v>2</v>
      </c>
      <c r="C32" s="6"/>
      <c r="D32" s="7"/>
      <c r="E32" s="6"/>
      <c r="F32" s="7"/>
      <c r="G32" s="8"/>
      <c r="H32" s="8"/>
      <c r="I32" s="6"/>
      <c r="J32" s="7"/>
      <c r="K32" s="6"/>
      <c r="L32" s="7"/>
      <c r="M32" s="8"/>
      <c r="N32" s="8"/>
      <c r="O32" s="6"/>
      <c r="P32" s="7"/>
      <c r="Q32" s="6"/>
      <c r="R32" s="7"/>
      <c r="S32" s="6"/>
      <c r="T32" s="7"/>
      <c r="U32" s="6"/>
      <c r="V32" s="7"/>
      <c r="W32" s="15"/>
      <c r="X32" s="18"/>
      <c r="Y32" s="6"/>
      <c r="Z32" s="8"/>
      <c r="AA32" s="6"/>
      <c r="AB32" s="8"/>
      <c r="AC32" s="6"/>
      <c r="AD32" s="8"/>
      <c r="AE32" s="6"/>
      <c r="AF32" s="7"/>
      <c r="AG32" s="101">
        <f>COUNTIF($C$32:$AF$32,"Hương")</f>
        <v>0</v>
      </c>
      <c r="AH32" s="101">
        <f>COUNTIF($C$32:$AF$32,"Lân")</f>
        <v>0</v>
      </c>
      <c r="AI32" s="101">
        <f>COUNTIF($C$32:$AF$32,"Thủy")</f>
        <v>0</v>
      </c>
      <c r="AJ32" s="101">
        <f>COUNTIF($C$32:$AF$32,"Trang")</f>
        <v>0</v>
      </c>
      <c r="AK32" s="101">
        <f>COUNTIF($C$32:$AF$32,"Hà")</f>
        <v>0</v>
      </c>
      <c r="AL32" s="101">
        <f>COUNTIF($C$32:$AF$32,"My")</f>
        <v>0</v>
      </c>
      <c r="AM32" s="101">
        <f>COUNTIF($C$32:$AF$32,"Tám")</f>
        <v>0</v>
      </c>
      <c r="AN32" s="101">
        <f>COUNTIF($C$32:$AF$32,"Mến")</f>
        <v>0</v>
      </c>
      <c r="AO32" s="101">
        <f>COUNTIF($C$32:$AF$32,"Thiệp")</f>
        <v>0</v>
      </c>
      <c r="AP32" s="101">
        <f>COUNTIF($C$32:$AF$32,"TrangH")</f>
        <v>0</v>
      </c>
      <c r="AQ32" s="101">
        <f>COUNTIF($C$32:$AF$32,"ThủyL")</f>
        <v>0</v>
      </c>
      <c r="AR32" s="101">
        <f>COUNTIF($C$32:$AF$32,"Sơn")</f>
        <v>0</v>
      </c>
      <c r="AS32" s="101">
        <f>COUNTIF($C$32:$AF$32,"Ngà")</f>
        <v>0</v>
      </c>
      <c r="AT32" s="101">
        <f>COUNTIF($C$32:$AF$32,"Dung")</f>
        <v>0</v>
      </c>
      <c r="AU32" s="101">
        <f>COUNTIF($C$32:$AF$32,"Hiền")</f>
        <v>0</v>
      </c>
      <c r="AV32" s="101">
        <f>COUNTIF($C$32:$AF$32,"Thúy")</f>
        <v>0</v>
      </c>
      <c r="AW32" s="101">
        <f>COUNTIF($C$32:$AF$32,"Ngọc")</f>
        <v>0</v>
      </c>
      <c r="AX32" s="101">
        <f>COUNTIF($C$32:$AF$32,"Hoa")</f>
        <v>0</v>
      </c>
      <c r="AY32" s="101">
        <f>COUNTIF($C$32:$AF$32,"Thơm")</f>
        <v>0</v>
      </c>
      <c r="AZ32" s="101">
        <f>COUNTIF($C$32:$AF$32,"Phương")</f>
        <v>0</v>
      </c>
      <c r="BA32" s="101">
        <f>COUNTIF($C$32:$AF$32,"Hiếu")</f>
        <v>0</v>
      </c>
      <c r="BB32" s="101">
        <f>COUNTIF($C$32:$AF$32,"Quỳnh")</f>
        <v>0</v>
      </c>
      <c r="BC32" s="101">
        <f>COUNTIF($C$32:$AF$32,"Oanh")</f>
        <v>0</v>
      </c>
      <c r="BD32" s="101">
        <f>COUNTIF($C$32:$AF$32,"P.Hiền")</f>
        <v>0</v>
      </c>
      <c r="BE32" s="101">
        <f>COUNTIF($C$32:$AF$32,"Huê")</f>
        <v>0</v>
      </c>
      <c r="BF32" s="101">
        <f>COUNTIF($C$32:$AF$32,"Tiến")</f>
        <v>0</v>
      </c>
      <c r="BG32" s="101">
        <f>COUNTIF($C$32:$AF$32,"Lương")</f>
        <v>0</v>
      </c>
      <c r="BH32" s="101">
        <f>COUNTIF($C$32:$AF$32,"Tâm")</f>
        <v>0</v>
      </c>
      <c r="BI32" s="101">
        <f>COUNTIF($C$32:$AF$32,"Ddung")</f>
        <v>0</v>
      </c>
      <c r="BJ32" s="101">
        <f>COUNTIF($C$32:$AF$32,"HàT")</f>
        <v>0</v>
      </c>
      <c r="BK32">
        <f t="shared" si="0"/>
        <v>0</v>
      </c>
    </row>
    <row r="33" spans="1:63" ht="17.100000000000001" customHeight="1">
      <c r="A33" s="314"/>
      <c r="B33" s="21">
        <v>3</v>
      </c>
      <c r="C33" s="6"/>
      <c r="D33" s="7"/>
      <c r="E33" s="6"/>
      <c r="F33" s="7"/>
      <c r="G33" s="6"/>
      <c r="H33" s="7"/>
      <c r="I33" s="6"/>
      <c r="J33" s="7"/>
      <c r="K33" s="6"/>
      <c r="L33" s="7"/>
      <c r="M33" s="6"/>
      <c r="N33" s="8"/>
      <c r="O33" s="6"/>
      <c r="P33" s="7"/>
      <c r="Q33" s="6"/>
      <c r="R33" s="7"/>
      <c r="S33" s="6"/>
      <c r="T33" s="7"/>
      <c r="U33" s="6"/>
      <c r="V33" s="7"/>
      <c r="W33" s="6"/>
      <c r="X33" s="18"/>
      <c r="Y33" s="6"/>
      <c r="Z33" s="7"/>
      <c r="AA33" s="6"/>
      <c r="AB33" s="7"/>
      <c r="AC33" s="6"/>
      <c r="AD33" s="7"/>
      <c r="AE33" s="6"/>
      <c r="AF33" s="7"/>
      <c r="AG33" s="101">
        <f>COUNTIF($C$33:$AF$33,"Hương")</f>
        <v>0</v>
      </c>
      <c r="AH33" s="101">
        <f>COUNTIF($C$33:$AF$33,"lân")</f>
        <v>0</v>
      </c>
      <c r="AI33" s="101">
        <f>COUNTIF($C$33:$AF$33,"Thủy")</f>
        <v>0</v>
      </c>
      <c r="AJ33" s="101">
        <f>COUNTIF($C$33:$AF$33,"Trang")</f>
        <v>0</v>
      </c>
      <c r="AK33" s="101">
        <f>COUNTIF($C$33:$AF$33,"Hà")</f>
        <v>0</v>
      </c>
      <c r="AL33" s="101">
        <f>COUNTIF($C$33:$AF$33,"My")</f>
        <v>0</v>
      </c>
      <c r="AM33" s="101">
        <f>COUNTIF($C$33:$AF$33,"Támq")</f>
        <v>0</v>
      </c>
      <c r="AN33" s="101">
        <f>COUNTIF($C$33:$AF$33,"mến")</f>
        <v>0</v>
      </c>
      <c r="AO33" s="101">
        <f>COUNTIF($C$33:$AF$33,"Thiệp")</f>
        <v>0</v>
      </c>
      <c r="AP33" s="101">
        <f>COUNTIF($C$33:$AF$33,"TrangH")</f>
        <v>0</v>
      </c>
      <c r="AQ33" s="101">
        <f>COUNTIF($C$33:$AF$33,"ThủyL")</f>
        <v>0</v>
      </c>
      <c r="AR33" s="101">
        <f>COUNTIF($C$33:$AF$33,"Sơn")</f>
        <v>0</v>
      </c>
      <c r="AS33" s="101">
        <f>COUNTIF($C$33:$AF$33,"Ngà")</f>
        <v>0</v>
      </c>
      <c r="AT33" s="101">
        <f>COUNTIF($C$33:$AF$33,"Dung")</f>
        <v>0</v>
      </c>
      <c r="AU33" s="101">
        <f>COUNTIF($C$33:$AF$33,"Hiền")</f>
        <v>0</v>
      </c>
      <c r="AV33" s="101">
        <f>COUNTIF($C$33:$AF$33,"Thúy")</f>
        <v>0</v>
      </c>
      <c r="AW33" s="101">
        <f>COUNTIF($C$33:$AF$33,"Ngọc")</f>
        <v>0</v>
      </c>
      <c r="AX33" s="101">
        <f>COUNTIF($C$33:$AF$33,"Hoa")</f>
        <v>0</v>
      </c>
      <c r="AY33" s="101">
        <f>COUNTIF($C$33:$AF$33,"Thơm")</f>
        <v>0</v>
      </c>
      <c r="AZ33" s="101">
        <f>COUNTIF($C$33:$AF$33,"Phương")</f>
        <v>0</v>
      </c>
      <c r="BA33" s="101">
        <f>COUNTIF($C$33:$AF$33,"Hiếu")</f>
        <v>0</v>
      </c>
      <c r="BB33" s="101">
        <f>COUNTIF($C$33:$AF$33,"Quỳnh")</f>
        <v>0</v>
      </c>
      <c r="BC33" s="101">
        <f>COUNTIF($C$33:$AF$33,"Oanh")</f>
        <v>0</v>
      </c>
      <c r="BD33" s="101">
        <f>COUNTIF($C$33:$AF$33,"P.Hiền")</f>
        <v>0</v>
      </c>
      <c r="BE33" s="101">
        <f>COUNTIF($C$33:$AF$33,"Huê")</f>
        <v>0</v>
      </c>
      <c r="BF33" s="101">
        <f>COUNTIF($C$33:$AF$33,"Tiến")</f>
        <v>0</v>
      </c>
      <c r="BG33" s="101">
        <f>COUNTIF($C$33:$AF$33,"Lương")</f>
        <v>0</v>
      </c>
      <c r="BH33" s="101">
        <f>COUNTIF($C$33:$AF$33,"Tâm")</f>
        <v>0</v>
      </c>
      <c r="BI33" s="101">
        <f>COUNTIF($C$33:$AF$33,"Ddung")</f>
        <v>0</v>
      </c>
      <c r="BJ33" s="101">
        <f>COUNTIF($C$33:$AF$33,"HàT")</f>
        <v>0</v>
      </c>
      <c r="BK33">
        <f t="shared" si="0"/>
        <v>0</v>
      </c>
    </row>
    <row r="34" spans="1:63" ht="17.100000000000001" customHeight="1">
      <c r="A34" s="314"/>
      <c r="B34" s="21">
        <v>4</v>
      </c>
      <c r="C34" s="6"/>
      <c r="D34" s="7"/>
      <c r="E34" s="6"/>
      <c r="F34" s="7"/>
      <c r="G34" s="8"/>
      <c r="H34" s="8"/>
      <c r="I34" s="6"/>
      <c r="J34" s="7"/>
      <c r="K34" s="6"/>
      <c r="L34" s="7"/>
      <c r="M34" s="8"/>
      <c r="N34" s="8"/>
      <c r="O34" s="6"/>
      <c r="P34" s="7"/>
      <c r="Q34" s="6"/>
      <c r="R34" s="7"/>
      <c r="S34" s="6"/>
      <c r="T34" s="7"/>
      <c r="U34" s="6"/>
      <c r="V34" s="7"/>
      <c r="W34" s="15"/>
      <c r="X34" s="18"/>
      <c r="Y34" s="6"/>
      <c r="Z34" s="7"/>
      <c r="AA34" s="6"/>
      <c r="AB34" s="7"/>
      <c r="AC34" s="6"/>
      <c r="AD34" s="8"/>
      <c r="AE34" s="6"/>
      <c r="AF34" s="7"/>
      <c r="AG34" s="101">
        <f>COUNTIF($C$34:$AF$34,"Hương")</f>
        <v>0</v>
      </c>
      <c r="AH34" s="101">
        <f>COUNTIF($C$34:$AF$34,"Lân")</f>
        <v>0</v>
      </c>
      <c r="AI34" s="101">
        <f>COUNTIF($C$34:$AF$34,"Thủy")</f>
        <v>0</v>
      </c>
      <c r="AJ34" s="101">
        <f>COUNTIF($C$34:$AF$34,"TRANG")</f>
        <v>0</v>
      </c>
      <c r="AK34" s="101">
        <f>COUNTIF($C$34:$AF$34,"HÀ")</f>
        <v>0</v>
      </c>
      <c r="AL34" s="101">
        <f>COUNTIF($C$34:$AF$34,"my")</f>
        <v>0</v>
      </c>
      <c r="AM34" s="101">
        <f>COUNTIF($C$34:$AF$34,"tám")</f>
        <v>0</v>
      </c>
      <c r="AN34" s="101">
        <f>COUNTIF($C$34:$AF$34,"Mến")</f>
        <v>0</v>
      </c>
      <c r="AO34" s="101">
        <f>COUNTIF($C$34:$AF$34,"Thiệp")</f>
        <v>0</v>
      </c>
      <c r="AP34" s="101">
        <f>COUNTIF($C$34:$AF$34,"TrangH")</f>
        <v>0</v>
      </c>
      <c r="AQ34" s="101">
        <f>COUNTIF($C$34:$AF$34,"ThủyL")</f>
        <v>0</v>
      </c>
      <c r="AR34" s="101">
        <f>COUNTIF($C$34:$AF$34,"Sơn")</f>
        <v>0</v>
      </c>
      <c r="AS34" s="101">
        <f>COUNTIF($C$34:$AF$34,"Ngà")</f>
        <v>0</v>
      </c>
      <c r="AT34" s="101">
        <f>COUNTIF($C$34:$AF$34,"Dung")</f>
        <v>0</v>
      </c>
      <c r="AU34" s="101">
        <f>COUNTIF($C$34:$AF$34,"Hiền")</f>
        <v>0</v>
      </c>
      <c r="AV34" s="101">
        <f>COUNTIF($C$34:$AF$34,"Thúy")</f>
        <v>0</v>
      </c>
      <c r="AW34" s="101">
        <f>COUNTIF($C$34:$AF$34,"Ngọc")</f>
        <v>0</v>
      </c>
      <c r="AX34" s="101">
        <f>COUNTIF($C$34:$AF$34,"Hoa")</f>
        <v>0</v>
      </c>
      <c r="AY34" s="101">
        <f>COUNTIF($C$34:$AF$34,"Thơm")</f>
        <v>0</v>
      </c>
      <c r="AZ34" s="101">
        <f>COUNTIF($C$34:$AF$34,"Phương")</f>
        <v>0</v>
      </c>
      <c r="BA34" s="101">
        <f>COUNTIF($C$34:$AF$34,"Hiếu")</f>
        <v>0</v>
      </c>
      <c r="BB34" s="101">
        <f>COUNTIF($C$34:$AF$34,"Quỳnh")</f>
        <v>0</v>
      </c>
      <c r="BC34" s="101">
        <f>COUNTIF($C$34:$AF$34,"Oanh")</f>
        <v>0</v>
      </c>
      <c r="BD34" s="101">
        <f>COUNTIF($C$34:$AF$34,"P.Hiền")</f>
        <v>0</v>
      </c>
      <c r="BE34" s="101">
        <f>COUNTIF($C$34:$AF$34,"Huê")</f>
        <v>0</v>
      </c>
      <c r="BF34" s="101">
        <f>COUNTIF($C$34:$AF$34,"Tiến")</f>
        <v>0</v>
      </c>
      <c r="BG34" s="101">
        <f>COUNTIF($C$34:$AF$34,"Lương")</f>
        <v>0</v>
      </c>
      <c r="BH34" s="101">
        <f>COUNTIF($C$34:$AF$34,"Tâm")</f>
        <v>0</v>
      </c>
      <c r="BI34" s="101">
        <f>COUNTIF($C$34:$AF$34,"Ddung")</f>
        <v>0</v>
      </c>
      <c r="BJ34" s="101">
        <f>COUNTIF($C$34:$AF$34,"HàT")</f>
        <v>0</v>
      </c>
      <c r="BK34">
        <f t="shared" si="0"/>
        <v>0</v>
      </c>
    </row>
    <row r="35" spans="1:63" ht="17.100000000000001" customHeight="1">
      <c r="A35" s="315"/>
      <c r="B35" s="22">
        <v>5</v>
      </c>
      <c r="C35" s="106"/>
      <c r="D35" s="108"/>
      <c r="E35" s="106"/>
      <c r="F35" s="108"/>
      <c r="G35" s="107"/>
      <c r="H35" s="107"/>
      <c r="I35" s="106"/>
      <c r="J35" s="108"/>
      <c r="K35" s="106"/>
      <c r="L35" s="108"/>
      <c r="M35" s="107"/>
      <c r="N35" s="107"/>
      <c r="O35" s="106"/>
      <c r="P35" s="108"/>
      <c r="Q35" s="106"/>
      <c r="R35" s="108"/>
      <c r="S35" s="106"/>
      <c r="T35" s="108"/>
      <c r="U35" s="106"/>
      <c r="V35" s="107"/>
      <c r="W35" s="107"/>
      <c r="X35" s="108"/>
      <c r="Y35" s="106"/>
      <c r="Z35" s="108"/>
      <c r="AA35" s="106"/>
      <c r="AB35" s="108"/>
      <c r="AC35" s="107"/>
      <c r="AD35" s="107"/>
      <c r="AE35" s="106"/>
      <c r="AF35" s="108"/>
      <c r="AG35" s="101">
        <f>COUNTIF($C$35:$AF$35,"Hương")</f>
        <v>0</v>
      </c>
      <c r="AH35" s="101">
        <f>COUNTIF($C$35:$AF$35,"lân")</f>
        <v>0</v>
      </c>
      <c r="AI35" s="101">
        <f>COUNTIF($C$35:$AF$35,"Thủy")</f>
        <v>0</v>
      </c>
      <c r="AJ35" s="101">
        <f>COUNTIF($C$35:$AF$35,"Trang")</f>
        <v>0</v>
      </c>
      <c r="AK35" s="101">
        <f>COUNTIF($C$35:$AF$35,"Hà")</f>
        <v>0</v>
      </c>
      <c r="AL35" s="101">
        <f>COUNTIF($C$35:$AF$35,"My")</f>
        <v>0</v>
      </c>
      <c r="AM35" s="101">
        <f>COUNTIF($C$35:$AF$35,"Támq")</f>
        <v>0</v>
      </c>
      <c r="AN35" s="101">
        <f>COUNTIF($C$35:$AF$35,"Mến")</f>
        <v>0</v>
      </c>
      <c r="AO35" s="101">
        <f>COUNTIF($C$35:$AF$35,"Thiệp")</f>
        <v>0</v>
      </c>
      <c r="AP35" s="101">
        <f>COUNTIF($C$35:$AF$35,"trangH")</f>
        <v>0</v>
      </c>
      <c r="AQ35" s="101">
        <f>COUNTIF($C$35:$AF$35,"ThủyL")</f>
        <v>0</v>
      </c>
      <c r="AR35" s="101">
        <f>COUNTIF($C$35:$AF$35,"Sơn")</f>
        <v>0</v>
      </c>
      <c r="AS35" s="101">
        <f>COUNTIF($C$35:$AF$35,"Ngà")</f>
        <v>0</v>
      </c>
      <c r="AT35" s="101">
        <f>COUNTIF($C$35:$AF$35,"Dung")</f>
        <v>0</v>
      </c>
      <c r="AU35" s="101">
        <f>COUNTIF($C$35:$AF$35,"Hiền")</f>
        <v>0</v>
      </c>
      <c r="AV35" s="101">
        <f>COUNTIF($C$35:$AF$35,"Thúy")</f>
        <v>0</v>
      </c>
      <c r="AW35" s="101">
        <f>COUNTIF($C$35:$AF$35,"Ngọc")</f>
        <v>0</v>
      </c>
      <c r="AX35" s="101">
        <f>COUNTIF($C$35:$AF$35,"Hoa")</f>
        <v>0</v>
      </c>
      <c r="AY35" s="101">
        <f>COUNTIF($C$35:$AF$35,"Thơm")</f>
        <v>0</v>
      </c>
      <c r="AZ35" s="101">
        <f>COUNTIF($C$35:$AF$35,"Phương")</f>
        <v>0</v>
      </c>
      <c r="BA35" s="101">
        <f>COUNTIF($C$35:$AF$35,"Hiếu")</f>
        <v>0</v>
      </c>
      <c r="BB35" s="101">
        <f>COUNTIF($C$35:$AF$35,"Quỳnh")</f>
        <v>0</v>
      </c>
      <c r="BC35" s="101">
        <f>COUNTIF($C$35:$AF$35,"Oanh")</f>
        <v>0</v>
      </c>
      <c r="BE35" s="101">
        <f>COUNTIF($C$35:$AF$35,"P.Huê")</f>
        <v>0</v>
      </c>
      <c r="BF35" s="101">
        <f>COUNTIF($C$35:$AF$35,"Tiến")</f>
        <v>0</v>
      </c>
      <c r="BG35" s="101">
        <f>COUNTIF($C$35:$AF$35,"Lương")</f>
        <v>0</v>
      </c>
      <c r="BH35" s="101">
        <f>COUNTIF($C$35:$AF$35,"Tâm")</f>
        <v>0</v>
      </c>
      <c r="BI35" s="101">
        <f>COUNTIF($C$35:$AF$35,"Ddung")</f>
        <v>0</v>
      </c>
      <c r="BJ35" s="101">
        <f>COUNTIF($C$35:$AF$35,"HàT")</f>
        <v>0</v>
      </c>
      <c r="BK35">
        <f t="shared" si="0"/>
        <v>0</v>
      </c>
    </row>
    <row r="36" spans="1:63" ht="15.75">
      <c r="A36" s="41">
        <v>1</v>
      </c>
      <c r="B36" s="82" t="s">
        <v>30</v>
      </c>
      <c r="C36" s="41">
        <f>COUNTIF($C$6:$C$35,"T")</f>
        <v>0</v>
      </c>
      <c r="D36" s="41"/>
      <c r="E36" s="41">
        <f>COUNTIF($E$6:$E$35,"T")</f>
        <v>0</v>
      </c>
      <c r="F36" s="41"/>
      <c r="G36" s="41">
        <f>COUNTIF($G$6:$G$35,"T")</f>
        <v>0</v>
      </c>
      <c r="H36" s="41"/>
      <c r="I36" s="84">
        <f>COUNTIF($I$6:$I$34,"T")</f>
        <v>0</v>
      </c>
      <c r="J36" s="89"/>
      <c r="K36" s="85">
        <f>COUNTIF($K$6:$K$34,"T")</f>
        <v>0</v>
      </c>
      <c r="L36" s="86"/>
      <c r="M36" s="84">
        <f>COUNTIF($M$6:$M$35,"T")</f>
        <v>0</v>
      </c>
      <c r="N36" s="87"/>
      <c r="O36" s="87">
        <f>COUNTIF($O$6:$O$35,"T")</f>
        <v>0</v>
      </c>
      <c r="P36" s="87"/>
      <c r="Q36" s="84">
        <f>COUNTIF($Q$6:$Q$34,"T")</f>
        <v>0</v>
      </c>
      <c r="R36" s="91"/>
      <c r="S36" s="84">
        <f>COUNTIF($S$6:$S$34,"T")</f>
        <v>0</v>
      </c>
      <c r="T36" s="84"/>
      <c r="U36" s="84">
        <f>COUNTIF($U$6:$U$34,"T")</f>
        <v>0</v>
      </c>
      <c r="V36" s="84"/>
      <c r="W36" s="84">
        <f>COUNTIF($W$6:$W$34,"T")</f>
        <v>0</v>
      </c>
      <c r="X36" s="84"/>
      <c r="Y36" s="84">
        <f>COUNTIF($Y$6:$Y$34,"T")</f>
        <v>0</v>
      </c>
      <c r="Z36" s="84"/>
      <c r="AA36" s="84">
        <f>COUNTIF($AA$6:$AA$34,"T")</f>
        <v>0</v>
      </c>
      <c r="AB36" s="84"/>
      <c r="AC36" s="84">
        <f>COUNTIF($AC$6:$AC$34,"T")</f>
        <v>0</v>
      </c>
      <c r="AD36" s="84"/>
      <c r="AE36" s="84">
        <f>COUNTIF($AE$6:$AE$34,"T")</f>
        <v>0</v>
      </c>
      <c r="AF36" s="84"/>
      <c r="AG36">
        <f>SUM(AG6:AG35)</f>
        <v>0</v>
      </c>
      <c r="AH36">
        <f t="shared" ref="AH36:BK36" si="1">SUM(AH6:AH35)</f>
        <v>0</v>
      </c>
      <c r="AI36">
        <f t="shared" si="1"/>
        <v>0</v>
      </c>
      <c r="AJ36">
        <f t="shared" si="1"/>
        <v>0</v>
      </c>
      <c r="AK36">
        <f t="shared" si="1"/>
        <v>0</v>
      </c>
      <c r="AL36">
        <f t="shared" si="1"/>
        <v>0</v>
      </c>
      <c r="AM36">
        <f t="shared" si="1"/>
        <v>0</v>
      </c>
      <c r="AN36">
        <f t="shared" si="1"/>
        <v>0</v>
      </c>
      <c r="AO36">
        <f t="shared" si="1"/>
        <v>0</v>
      </c>
      <c r="AP36">
        <f t="shared" si="1"/>
        <v>0</v>
      </c>
      <c r="AQ36">
        <f t="shared" si="1"/>
        <v>0</v>
      </c>
      <c r="AR36">
        <f t="shared" si="1"/>
        <v>0</v>
      </c>
      <c r="AS36">
        <f t="shared" si="1"/>
        <v>0</v>
      </c>
      <c r="AT36">
        <f t="shared" si="1"/>
        <v>0</v>
      </c>
      <c r="AU36">
        <f t="shared" si="1"/>
        <v>0</v>
      </c>
      <c r="AV36">
        <f t="shared" si="1"/>
        <v>0</v>
      </c>
      <c r="AW36">
        <f t="shared" si="1"/>
        <v>0</v>
      </c>
      <c r="AX36">
        <f t="shared" si="1"/>
        <v>0</v>
      </c>
      <c r="AY36">
        <f t="shared" si="1"/>
        <v>0</v>
      </c>
      <c r="AZ36">
        <f t="shared" si="1"/>
        <v>0</v>
      </c>
      <c r="BA36">
        <f t="shared" si="1"/>
        <v>0</v>
      </c>
      <c r="BB36">
        <f t="shared" si="1"/>
        <v>0</v>
      </c>
      <c r="BC36">
        <f t="shared" si="1"/>
        <v>0</v>
      </c>
      <c r="BD36">
        <f t="shared" si="1"/>
        <v>0</v>
      </c>
      <c r="BE36">
        <f>SUM(BE6:BE35)</f>
        <v>0</v>
      </c>
      <c r="BF36">
        <f t="shared" si="1"/>
        <v>0</v>
      </c>
      <c r="BG36">
        <f t="shared" si="1"/>
        <v>0</v>
      </c>
      <c r="BH36">
        <f t="shared" si="1"/>
        <v>0</v>
      </c>
      <c r="BI36">
        <f t="shared" si="1"/>
        <v>0</v>
      </c>
      <c r="BJ36">
        <f t="shared" si="1"/>
        <v>0</v>
      </c>
      <c r="BK36">
        <f t="shared" si="1"/>
        <v>0</v>
      </c>
    </row>
    <row r="37" spans="1:63" ht="15.75">
      <c r="A37" s="41"/>
      <c r="B37" s="82" t="s">
        <v>119</v>
      </c>
      <c r="C37" s="41">
        <f>COUNTIF($C$6:$C$35,"TcT")</f>
        <v>0</v>
      </c>
      <c r="D37" s="41"/>
      <c r="E37" s="41">
        <f>COUNTIF($E$6:$E$35,"TcT")</f>
        <v>0</v>
      </c>
      <c r="F37" s="41"/>
      <c r="G37" s="41">
        <f>COUNTIF($G$6:$G$35,"TcT")</f>
        <v>0</v>
      </c>
      <c r="H37" s="41"/>
      <c r="I37" s="84">
        <f>COUNTIF($I$6:$I$34,"TcT")</f>
        <v>0</v>
      </c>
      <c r="J37" s="89"/>
      <c r="K37" s="85">
        <f>COUNTIF($K$6:$K$34,"TcT")</f>
        <v>0</v>
      </c>
      <c r="L37" s="86"/>
      <c r="M37" s="84">
        <f>COUNTIF($M$6:$M$35,"TcT")</f>
        <v>0</v>
      </c>
      <c r="N37" s="87"/>
      <c r="O37" s="87">
        <f>COUNTIF($O$6:$O$35,"TcT")</f>
        <v>0</v>
      </c>
      <c r="P37" s="87"/>
      <c r="Q37" s="84">
        <f>COUNTIF($Q$6:$Q$35,"T+")</f>
        <v>0</v>
      </c>
      <c r="R37" s="91"/>
      <c r="S37" s="84">
        <f>COUNTIF($S$6:$S$34,"T+")</f>
        <v>0</v>
      </c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</row>
    <row r="38" spans="1:63" ht="15.75">
      <c r="A38" s="41">
        <v>2</v>
      </c>
      <c r="B38" s="83" t="s">
        <v>37</v>
      </c>
      <c r="C38" s="41">
        <f>COUNTIF($C$6:$C$35,"V")</f>
        <v>0</v>
      </c>
      <c r="D38" s="41"/>
      <c r="E38" s="41">
        <f>COUNTIF($E$6:$E$35,"v")</f>
        <v>0</v>
      </c>
      <c r="F38" s="41"/>
      <c r="G38" s="41">
        <f>COUNTIF($G$6:$G$35,"v")</f>
        <v>0</v>
      </c>
      <c r="H38" s="41"/>
      <c r="I38" s="84">
        <f>COUNTIF($I$6:$I$34,"V")</f>
        <v>0</v>
      </c>
      <c r="J38" s="90"/>
      <c r="K38" s="85">
        <f>COUNTIF($K$6:$K$34,"V")</f>
        <v>0</v>
      </c>
      <c r="L38" s="86"/>
      <c r="M38" s="84">
        <f>COUNTIF($M$6:$M$35,"V")</f>
        <v>0</v>
      </c>
      <c r="N38" s="87"/>
      <c r="O38" s="87">
        <f>COUNTIF($O$6:$O$35,"V")</f>
        <v>0</v>
      </c>
      <c r="P38" s="87"/>
      <c r="Q38" s="84">
        <f>COUNTIF($Q$6:$Q$34,"V")</f>
        <v>0</v>
      </c>
      <c r="R38" s="91"/>
      <c r="S38" s="84">
        <f>COUNTIF($S$6:$S$34,"v")</f>
        <v>0</v>
      </c>
      <c r="T38" s="84"/>
      <c r="U38" s="84">
        <f>COUNTIF($U$6:$U$34,"v")</f>
        <v>0</v>
      </c>
      <c r="V38" s="84"/>
      <c r="W38" s="84">
        <f>COUNTIF($W$6:$W$34,"v")</f>
        <v>0</v>
      </c>
      <c r="X38" s="84"/>
      <c r="Y38" s="84">
        <f>COUNTIF($Y$6:$Y$34,"v")</f>
        <v>0</v>
      </c>
      <c r="Z38" s="84"/>
      <c r="AA38" s="84">
        <f>COUNTIF($AA$6:$AA$34,"v")</f>
        <v>0</v>
      </c>
      <c r="AB38" s="84"/>
      <c r="AC38" s="84">
        <f>COUNTIF($AC$6:$AC$34,"v")</f>
        <v>0</v>
      </c>
      <c r="AD38" s="84"/>
      <c r="AE38" s="84">
        <f>COUNTIF($AE$6:$AE$34,"v")</f>
        <v>0</v>
      </c>
      <c r="AF38" s="84"/>
      <c r="AG38" s="96" t="s">
        <v>69</v>
      </c>
      <c r="AH38" s="96" t="s">
        <v>64</v>
      </c>
      <c r="AI38" s="96" t="s">
        <v>59</v>
      </c>
      <c r="AJ38" s="96" t="s">
        <v>58</v>
      </c>
      <c r="AK38" s="96" t="s">
        <v>112</v>
      </c>
      <c r="AL38" s="96" t="s">
        <v>77</v>
      </c>
      <c r="AM38" s="96" t="s">
        <v>80</v>
      </c>
      <c r="AN38" s="96" t="s">
        <v>65</v>
      </c>
      <c r="AO38" s="96" t="s">
        <v>61</v>
      </c>
      <c r="AP38" s="96" t="s">
        <v>97</v>
      </c>
      <c r="AQ38" s="96" t="s">
        <v>113</v>
      </c>
      <c r="AR38" s="96" t="s">
        <v>78</v>
      </c>
      <c r="AS38" s="96" t="s">
        <v>76</v>
      </c>
      <c r="AT38" s="96" t="s">
        <v>68</v>
      </c>
      <c r="AU38" s="96" t="s">
        <v>57</v>
      </c>
      <c r="AV38" s="96" t="s">
        <v>67</v>
      </c>
      <c r="AW38" s="96" t="s">
        <v>74</v>
      </c>
      <c r="AX38" s="96" t="s">
        <v>81</v>
      </c>
      <c r="AY38" s="96" t="s">
        <v>73</v>
      </c>
      <c r="AZ38" s="96" t="s">
        <v>70</v>
      </c>
      <c r="BA38" s="83" t="s">
        <v>71</v>
      </c>
      <c r="BB38" s="83" t="s">
        <v>79</v>
      </c>
      <c r="BC38" s="83" t="s">
        <v>62</v>
      </c>
      <c r="BD38" s="83" t="s">
        <v>114</v>
      </c>
      <c r="BE38" s="83" t="s">
        <v>66</v>
      </c>
      <c r="BF38" s="83" t="s">
        <v>75</v>
      </c>
      <c r="BG38" s="83" t="s">
        <v>60</v>
      </c>
      <c r="BH38" s="83" t="s">
        <v>72</v>
      </c>
      <c r="BI38" s="83" t="s">
        <v>115</v>
      </c>
      <c r="BJ38" s="105" t="s">
        <v>153</v>
      </c>
    </row>
    <row r="39" spans="1:63" ht="15.75">
      <c r="A39" s="41"/>
      <c r="B39" s="83" t="s">
        <v>120</v>
      </c>
      <c r="C39" s="41">
        <f>COUNTIF($C$6:$C$35,"TcV")</f>
        <v>0</v>
      </c>
      <c r="D39" s="41"/>
      <c r="E39" s="41">
        <f>COUNTIF($E$6:$E$35,"TcV")</f>
        <v>0</v>
      </c>
      <c r="F39" s="41"/>
      <c r="G39" s="41">
        <f>COUNTIF($G$6:$G$35,"TcV")</f>
        <v>0</v>
      </c>
      <c r="H39" s="41"/>
      <c r="I39" s="84">
        <f>COUNTIF($I$6:$I$34,"TcV")</f>
        <v>0</v>
      </c>
      <c r="J39" s="90"/>
      <c r="K39" s="85">
        <f>COUNTIF($K$6:$K$34,"TcV")</f>
        <v>0</v>
      </c>
      <c r="L39" s="86"/>
      <c r="M39" s="84">
        <f>COUNTIF($M$6:$M$35,"TcV")</f>
        <v>0</v>
      </c>
      <c r="N39" s="87"/>
      <c r="O39" s="87">
        <f>COUNTIF($O$6:$O$35,"TcV")</f>
        <v>0</v>
      </c>
      <c r="P39" s="87"/>
      <c r="Q39" s="84">
        <f>COUNTIF($Q$6:$Q$34,"V+")</f>
        <v>0</v>
      </c>
      <c r="R39" s="91"/>
      <c r="S39" s="84">
        <f>COUNTIF($S$6:$S$34,"v+")</f>
        <v>0</v>
      </c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</row>
    <row r="40" spans="1:63" ht="15.75">
      <c r="A40" s="41">
        <v>3</v>
      </c>
      <c r="B40" s="83" t="s">
        <v>38</v>
      </c>
      <c r="C40" s="41">
        <f>COUNTIF($C$6:$C$35,"A")</f>
        <v>0</v>
      </c>
      <c r="D40" s="41"/>
      <c r="E40" s="41">
        <f>COUNTIF($E$6:$E$35,"A")</f>
        <v>0</v>
      </c>
      <c r="F40" s="41"/>
      <c r="G40" s="41">
        <f>COUNTIF($G$6:$G$35,"A")</f>
        <v>0</v>
      </c>
      <c r="H40" s="41"/>
      <c r="I40" s="84">
        <f>COUNTIF($I$6:$I$34,"A")</f>
        <v>0</v>
      </c>
      <c r="J40" s="90"/>
      <c r="K40" s="85">
        <f>COUNTIF($K$6:$K$34,"A")</f>
        <v>0</v>
      </c>
      <c r="L40" s="86"/>
      <c r="M40" s="84">
        <f>COUNTIF($M$6:$M$35,"A")</f>
        <v>0</v>
      </c>
      <c r="N40" s="87"/>
      <c r="O40" s="87">
        <f>COUNTIF($O$6:$O$35,"A")</f>
        <v>0</v>
      </c>
      <c r="P40" s="87"/>
      <c r="Q40" s="84">
        <f>COUNTIF($Q$6:$Q$34,"A")</f>
        <v>0</v>
      </c>
      <c r="R40" s="91"/>
      <c r="S40" s="84">
        <f>COUNTIF($S$6:$S$34,"A")</f>
        <v>0</v>
      </c>
      <c r="T40" s="84"/>
      <c r="U40" s="84">
        <f>COUNTIF($U$6:$U$34,"a")</f>
        <v>0</v>
      </c>
      <c r="V40" s="84"/>
      <c r="W40" s="84">
        <f>COUNTIF($W$6:$W$34,"a")</f>
        <v>0</v>
      </c>
      <c r="X40" s="84"/>
      <c r="Y40" s="84">
        <f>COUNTIF($Y$6:$Y$34,"a")</f>
        <v>0</v>
      </c>
      <c r="Z40" s="84"/>
      <c r="AA40" s="84">
        <f>COUNTIF($AA$6:$AA$34,"a")</f>
        <v>0</v>
      </c>
      <c r="AB40" s="84"/>
      <c r="AC40" s="84">
        <f>COUNTIF($AC$6:$AC$34,"a")</f>
        <v>0</v>
      </c>
      <c r="AD40" s="84"/>
      <c r="AE40" s="84">
        <f>COUNTIF($AE$6:$AE$34,"a")</f>
        <v>0</v>
      </c>
      <c r="AF40" s="84"/>
    </row>
    <row r="41" spans="1:63" ht="15.75">
      <c r="A41" s="41"/>
      <c r="B41" s="83" t="s">
        <v>121</v>
      </c>
      <c r="C41" s="41">
        <f>COUNTIF($C$6:$C$35,"TcA")</f>
        <v>0</v>
      </c>
      <c r="D41" s="41"/>
      <c r="E41" s="41">
        <f>COUNTIF($E$6:$E$35,"TcA")</f>
        <v>0</v>
      </c>
      <c r="F41" s="41"/>
      <c r="G41" s="41">
        <f>COUNTIF($G$6:$G$35,"TcA")</f>
        <v>0</v>
      </c>
      <c r="H41" s="41"/>
      <c r="I41" s="84">
        <f>COUNTIF($I$6:$I$34,"TcA")</f>
        <v>0</v>
      </c>
      <c r="J41" s="90"/>
      <c r="K41" s="85">
        <f>COUNTIF($K$6:$K$34,"TcA")</f>
        <v>0</v>
      </c>
      <c r="L41" s="86"/>
      <c r="M41" s="84">
        <f>COUNTIF($M$6:$M$35,"TcA")</f>
        <v>0</v>
      </c>
      <c r="N41" s="87"/>
      <c r="O41" s="87">
        <f>COUNTIF($O$6:$O$35,"TcA")</f>
        <v>0</v>
      </c>
      <c r="P41" s="87"/>
      <c r="Q41" s="84">
        <f>COUNTIF($Q$6:$Q$34,"A+")</f>
        <v>0</v>
      </c>
      <c r="R41" s="91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1:63" ht="15.75">
      <c r="A42" s="41">
        <v>4</v>
      </c>
      <c r="B42" s="83" t="s">
        <v>32</v>
      </c>
      <c r="C42" s="41">
        <f>COUNTIF($C$6:$C$35,"H")</f>
        <v>0</v>
      </c>
      <c r="D42" s="41"/>
      <c r="E42" s="41">
        <f>COUNTIF($E$6:$E$35,"H")</f>
        <v>0</v>
      </c>
      <c r="F42" s="41"/>
      <c r="G42" s="41">
        <f>COUNTIF($G$6:$G$35,"H")</f>
        <v>0</v>
      </c>
      <c r="H42" s="41"/>
      <c r="I42" s="84">
        <f>COUNTIF($I$6:$I$34,"H")</f>
        <v>0</v>
      </c>
      <c r="J42" s="90"/>
      <c r="K42" s="85">
        <f>COUNTIF($K$6:$K$34,"H")</f>
        <v>0</v>
      </c>
      <c r="L42" s="86"/>
      <c r="M42" s="84">
        <f>COUNTIF($M$6:$M$35,"H")</f>
        <v>0</v>
      </c>
      <c r="N42" s="87"/>
      <c r="O42" s="87">
        <f>COUNTIF($O$6:$O$35,"H")</f>
        <v>0</v>
      </c>
      <c r="P42" s="87"/>
      <c r="Q42" s="84">
        <f>COUNTIF($Q$6:$Q$34,"H")</f>
        <v>0</v>
      </c>
      <c r="R42" s="91"/>
      <c r="S42" s="84">
        <f>COUNTIF($S$6:$S$34,"H")</f>
        <v>0</v>
      </c>
      <c r="T42" s="84"/>
      <c r="U42" s="84">
        <f>COUNTIF($U$6:$U$34,"h")</f>
        <v>0</v>
      </c>
      <c r="V42" s="84"/>
      <c r="W42" s="84">
        <f>COUNTIF($W$6:$W$34,"H")</f>
        <v>0</v>
      </c>
      <c r="X42" s="84"/>
      <c r="Y42" s="84">
        <f>COUNTIF($Y$6:$Y$34,"h")</f>
        <v>0</v>
      </c>
      <c r="Z42" s="84"/>
      <c r="AA42" s="84">
        <f>COUNTIF($AA$6:$AA$34,"h")</f>
        <v>0</v>
      </c>
      <c r="AB42" s="84"/>
      <c r="AC42" s="84">
        <f>COUNTIF($AC$6:$AC$34,"h")</f>
        <v>0</v>
      </c>
      <c r="AD42" s="84"/>
      <c r="AE42" s="84">
        <f>COUNTIF($AE$6:$AE$34,"h")</f>
        <v>0</v>
      </c>
      <c r="AF42" s="84"/>
    </row>
    <row r="43" spans="1:63" ht="15.75">
      <c r="A43" s="41"/>
      <c r="B43" s="83" t="s">
        <v>138</v>
      </c>
      <c r="C43" s="41">
        <f>COUNTIF($C$6:$C$35,"H+")</f>
        <v>0</v>
      </c>
      <c r="D43" s="41"/>
      <c r="E43" s="41">
        <f>COUNTIF($E$6:$E$35,"H+")</f>
        <v>0</v>
      </c>
      <c r="F43" s="41"/>
      <c r="G43" s="41">
        <f>COUNTIF($G$6:$G$35,"H+")</f>
        <v>0</v>
      </c>
      <c r="H43" s="41"/>
      <c r="I43" s="84">
        <f>COUNTIF($I$6:$I$34,"H+")</f>
        <v>0</v>
      </c>
      <c r="J43" s="90"/>
      <c r="K43" s="85">
        <f>COUNTIF($K$6:$K$34,"H+")</f>
        <v>0</v>
      </c>
      <c r="L43" s="86"/>
      <c r="M43" s="84">
        <f>COUNTIF($M$6:$M$35,"H+")</f>
        <v>0</v>
      </c>
      <c r="N43" s="87"/>
      <c r="O43" s="87">
        <f>COUNTIF($O$6:$O$35,"H+")</f>
        <v>0</v>
      </c>
      <c r="P43" s="87"/>
      <c r="Q43" s="84"/>
      <c r="R43" s="91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</row>
    <row r="44" spans="1:63" ht="15.75">
      <c r="A44" s="41">
        <v>5</v>
      </c>
      <c r="B44" s="83" t="s">
        <v>31</v>
      </c>
      <c r="C44" s="41">
        <f>COUNTIF($C$6:$C$35,"L")</f>
        <v>0</v>
      </c>
      <c r="D44" s="41"/>
      <c r="E44" s="41">
        <f>COUNTIF($E$6:$E$35,"L")</f>
        <v>0</v>
      </c>
      <c r="F44" s="41"/>
      <c r="G44" s="41">
        <f>COUNTIF($G$6:$G$35,"L")</f>
        <v>0</v>
      </c>
      <c r="H44" s="41"/>
      <c r="I44" s="84">
        <f>COUNTIF($I$6:$I$34,"L")</f>
        <v>0</v>
      </c>
      <c r="J44" s="90"/>
      <c r="K44" s="85">
        <f>COUNTIF($K$6:$K$34,"L")</f>
        <v>0</v>
      </c>
      <c r="L44" s="86"/>
      <c r="M44" s="84">
        <f>COUNTIF($M$6:$M$35,"L")</f>
        <v>0</v>
      </c>
      <c r="N44" s="87"/>
      <c r="O44" s="87">
        <f>COUNTIF($O$6:$O$35,"L")</f>
        <v>0</v>
      </c>
      <c r="P44" s="87"/>
      <c r="Q44" s="84">
        <f>COUNTIF($Q$6:$Q$34,"L")</f>
        <v>0</v>
      </c>
      <c r="R44" s="91"/>
      <c r="S44" s="84">
        <f>COUNTIF($S$6:$S$34,"L")</f>
        <v>0</v>
      </c>
      <c r="T44" s="84"/>
      <c r="U44" s="84">
        <f>COUNTIF($U$6:$U$34,"l")</f>
        <v>0</v>
      </c>
      <c r="V44" s="84"/>
      <c r="W44" s="84">
        <f>COUNTIF($W$6:$W$34,"L")</f>
        <v>0</v>
      </c>
      <c r="X44" s="84"/>
      <c r="Y44" s="84">
        <f>COUNTIF($Y$6:$Y$34,"l")</f>
        <v>0</v>
      </c>
      <c r="Z44" s="84"/>
      <c r="AA44" s="84">
        <f>COUNTIF($AA$6:$AA$34,"l")</f>
        <v>0</v>
      </c>
      <c r="AB44" s="84"/>
      <c r="AC44" s="84">
        <f>COUNTIF($AC$6:$AC$34,"l")</f>
        <v>0</v>
      </c>
      <c r="AD44" s="84"/>
      <c r="AE44" s="84">
        <f>COUNTIF($AE$6:$AE$34,"l")</f>
        <v>0</v>
      </c>
      <c r="AF44" s="84"/>
    </row>
    <row r="45" spans="1:63" ht="15.75">
      <c r="A45" s="41"/>
      <c r="B45" s="83" t="s">
        <v>122</v>
      </c>
      <c r="C45" s="41"/>
      <c r="D45" s="41"/>
      <c r="E45" s="41"/>
      <c r="F45" s="41"/>
      <c r="G45" s="41"/>
      <c r="H45" s="41"/>
      <c r="I45" s="84"/>
      <c r="J45" s="90"/>
      <c r="K45" s="85"/>
      <c r="L45" s="86"/>
      <c r="M45" s="84"/>
      <c r="N45" s="87"/>
      <c r="O45" s="87"/>
      <c r="P45" s="87"/>
      <c r="Q45" s="84">
        <f>COUNTIF($Q$6:$Q$34,"L+")</f>
        <v>0</v>
      </c>
      <c r="R45" s="91"/>
      <c r="S45" s="84">
        <f>COUNTIF($S$6:$S$34,"L+")</f>
        <v>0</v>
      </c>
      <c r="T45" s="84"/>
      <c r="U45" s="84">
        <f>COUNTIF($U$6:$U$34,"l+")</f>
        <v>0</v>
      </c>
      <c r="V45" s="84"/>
      <c r="W45" s="84">
        <f>COUNTIF($W$6:$W$34,"L+")</f>
        <v>0</v>
      </c>
      <c r="X45" s="84"/>
      <c r="Y45" s="84">
        <f>COUNTIF($Y$6:$Y$34,"l+")</f>
        <v>0</v>
      </c>
      <c r="Z45" s="84"/>
      <c r="AA45" s="84">
        <f>COUNTIF($AA$6:$AA$34,"l+")</f>
        <v>0</v>
      </c>
      <c r="AB45" s="84"/>
      <c r="AC45" s="84">
        <f>COUNTIF($AC$6:$AC$34,"l+")</f>
        <v>0</v>
      </c>
      <c r="AD45" s="84"/>
      <c r="AE45" s="84">
        <f>COUNTIF($AE$6:$AE$34,"l+")</f>
        <v>0</v>
      </c>
      <c r="AF45" s="84"/>
    </row>
    <row r="46" spans="1:63" ht="15.75">
      <c r="A46" s="41">
        <v>6</v>
      </c>
      <c r="B46" s="83" t="s">
        <v>33</v>
      </c>
      <c r="C46" s="41">
        <f>COUNTIF($C$6:$C$35,"sv")</f>
        <v>0</v>
      </c>
      <c r="D46" s="41"/>
      <c r="E46" s="41">
        <f>COUNTIF($E$6:$E$35,"SV")</f>
        <v>0</v>
      </c>
      <c r="F46" s="41"/>
      <c r="G46" s="41">
        <f>COUNTIF($G$6:$G$35,"SV")</f>
        <v>0</v>
      </c>
      <c r="H46" s="41"/>
      <c r="I46" s="84">
        <f>COUNTIF($I$6:$I$34,"SV")</f>
        <v>0</v>
      </c>
      <c r="J46" s="90"/>
      <c r="K46" s="85">
        <f>COUNTIF($K$6:$K$34,"SV")</f>
        <v>0</v>
      </c>
      <c r="L46" s="86"/>
      <c r="M46" s="84">
        <f>COUNTIF($M$6:$M$35,"SV")</f>
        <v>0</v>
      </c>
      <c r="N46" s="87"/>
      <c r="O46" s="87">
        <f>COUNTIF($O$6:$O$35,"Sv")</f>
        <v>0</v>
      </c>
      <c r="P46" s="87"/>
      <c r="Q46" s="84">
        <f>COUNTIF($Q$6:$Q$34,"SV")</f>
        <v>0</v>
      </c>
      <c r="R46" s="91"/>
      <c r="S46" s="84">
        <f>COUNTIF($S$6:$S$34,"sv")</f>
        <v>0</v>
      </c>
      <c r="T46" s="84"/>
      <c r="U46" s="84">
        <f>COUNTIF($U$6:$U$34,"sv")</f>
        <v>0</v>
      </c>
      <c r="V46" s="84"/>
      <c r="W46" s="84">
        <f>COUNTIF($W$6:$W$34,"sv")</f>
        <v>0</v>
      </c>
      <c r="X46" s="84"/>
      <c r="Y46" s="84">
        <f>COUNTIF($Y$6:$Y$34,"sv")</f>
        <v>0</v>
      </c>
      <c r="Z46" s="84"/>
      <c r="AA46" s="84">
        <f>COUNTIF($AA$6:$AA$34,"sv")</f>
        <v>0</v>
      </c>
      <c r="AB46" s="84"/>
      <c r="AC46" s="84">
        <f>COUNTIF($AC$6:$AC$34,"sv")</f>
        <v>0</v>
      </c>
      <c r="AD46" s="84"/>
      <c r="AE46" s="84">
        <f>COUNTIF($AE$6:$AE$34,"SV")</f>
        <v>0</v>
      </c>
      <c r="AF46" s="84"/>
    </row>
    <row r="47" spans="1:63" ht="15.75">
      <c r="A47" s="41"/>
      <c r="B47" s="83" t="s">
        <v>123</v>
      </c>
      <c r="C47" s="41"/>
      <c r="D47" s="41"/>
      <c r="E47" s="41"/>
      <c r="F47" s="41"/>
      <c r="G47" s="41"/>
      <c r="H47" s="41"/>
      <c r="I47" s="84"/>
      <c r="J47" s="90"/>
      <c r="K47" s="85"/>
      <c r="L47" s="86"/>
      <c r="M47" s="84"/>
      <c r="N47" s="87"/>
      <c r="O47" s="87"/>
      <c r="P47" s="87"/>
      <c r="Q47" s="84">
        <f>COUNTIF($Q$6:$Q$34,"SV+")</f>
        <v>0</v>
      </c>
      <c r="R47" s="91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</row>
    <row r="48" spans="1:63" ht="15.75">
      <c r="A48" s="41">
        <v>7</v>
      </c>
      <c r="B48" s="83" t="s">
        <v>34</v>
      </c>
      <c r="C48" s="41">
        <f>COUNTIF($C$6:$C$35,"Đ")</f>
        <v>0</v>
      </c>
      <c r="D48" s="41"/>
      <c r="E48" s="41">
        <f>COUNTIF($E$6:$E$35,"Đ")</f>
        <v>0</v>
      </c>
      <c r="F48" s="41"/>
      <c r="G48" s="41">
        <f>COUNTIF($G$6:$G$35,"Đ")</f>
        <v>0</v>
      </c>
      <c r="H48" s="41"/>
      <c r="I48" s="84">
        <f>COUNTIF($I$6:$I$34,"Đ")</f>
        <v>0</v>
      </c>
      <c r="J48" s="90"/>
      <c r="K48" s="85">
        <f>COUNTIF($K$6:$K$34,"Đ")</f>
        <v>0</v>
      </c>
      <c r="L48" s="86"/>
      <c r="M48" s="84">
        <f>COUNTIF($M$6:$M$35,"Đ")</f>
        <v>0</v>
      </c>
      <c r="N48" s="87"/>
      <c r="O48" s="87">
        <f>COUNTIF($O$6:$O$35,"Đ")</f>
        <v>0</v>
      </c>
      <c r="P48" s="87"/>
      <c r="Q48" s="84">
        <f>COUNTIF($Q$6:$Q$34,"Đ")</f>
        <v>0</v>
      </c>
      <c r="R48" s="91"/>
      <c r="S48" s="84">
        <f>COUNTIF($S$6:$S$34,"đ")</f>
        <v>0</v>
      </c>
      <c r="T48" s="84"/>
      <c r="U48" s="84">
        <f>COUNTIF($U$6:$U$34,"đ")</f>
        <v>0</v>
      </c>
      <c r="V48" s="84"/>
      <c r="W48" s="84">
        <f>COUNTIF($W$6:$W$34,"Đ")</f>
        <v>0</v>
      </c>
      <c r="X48" s="84"/>
      <c r="Y48" s="84">
        <f>COUNTIF($Y$6:$Y$34,"đ")</f>
        <v>0</v>
      </c>
      <c r="Z48" s="84"/>
      <c r="AA48" s="84">
        <f>COUNTIF($AA$6:$AA$34,"đ")</f>
        <v>0</v>
      </c>
      <c r="AB48" s="84"/>
      <c r="AC48" s="84">
        <f>COUNTIF($AC$6:$AC$34,"đ")</f>
        <v>0</v>
      </c>
      <c r="AD48" s="84"/>
      <c r="AE48" s="84">
        <f>COUNTIF($AE$6:$AE$34,"đ")</f>
        <v>0</v>
      </c>
      <c r="AF48" s="84"/>
    </row>
    <row r="49" spans="1:33" ht="15.75">
      <c r="A49" s="41"/>
      <c r="B49" s="83" t="s">
        <v>124</v>
      </c>
      <c r="C49" s="41"/>
      <c r="D49" s="41"/>
      <c r="E49" s="41"/>
      <c r="F49" s="41"/>
      <c r="G49" s="41"/>
      <c r="H49" s="41"/>
      <c r="I49" s="84"/>
      <c r="J49" s="90"/>
      <c r="K49" s="85"/>
      <c r="L49" s="86"/>
      <c r="M49" s="84"/>
      <c r="N49" s="87"/>
      <c r="O49" s="87"/>
      <c r="P49" s="87"/>
      <c r="Q49" s="84">
        <f>COUNTIF($Q$6:$Q$34,"Đ+")</f>
        <v>0</v>
      </c>
      <c r="R49" s="91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</row>
    <row r="50" spans="1:33" ht="15.75">
      <c r="A50" s="41">
        <v>8</v>
      </c>
      <c r="B50" s="83" t="s">
        <v>35</v>
      </c>
      <c r="C50" s="41">
        <f>COUNTIF($C$6:$C$35,"cn")</f>
        <v>0</v>
      </c>
      <c r="D50" s="41"/>
      <c r="E50" s="41">
        <f>COUNTIF($E$6:$E$35,"CN")</f>
        <v>0</v>
      </c>
      <c r="F50" s="41"/>
      <c r="G50" s="41">
        <f>COUNTIF($G$6:$G$35,"CN")</f>
        <v>0</v>
      </c>
      <c r="H50" s="41"/>
      <c r="I50" s="84">
        <f>COUNTIF($I$6:$I$34,"CN")</f>
        <v>0</v>
      </c>
      <c r="J50" s="90"/>
      <c r="K50" s="85">
        <f>COUNTIF($K$6:$K$34,"CN")</f>
        <v>0</v>
      </c>
      <c r="L50" s="86"/>
      <c r="M50" s="84">
        <f>COUNTIF($M$6:$M$35,"CN")</f>
        <v>0</v>
      </c>
      <c r="N50" s="87"/>
      <c r="O50" s="87">
        <f>COUNTIF($O$6:$O$35,"CN")</f>
        <v>0</v>
      </c>
      <c r="P50" s="87"/>
      <c r="Q50" s="84">
        <f>COUNTIF($Q$6:$Q$34,"CN")</f>
        <v>0</v>
      </c>
      <c r="R50" s="91"/>
      <c r="S50" s="84">
        <f>COUNTIF($S$6:$S$34,"cn")</f>
        <v>0</v>
      </c>
      <c r="T50" s="84"/>
      <c r="U50" s="84">
        <f>COUNTIF($U$6:$U$34,"cn")</f>
        <v>0</v>
      </c>
      <c r="V50" s="84"/>
      <c r="W50" s="84">
        <f>COUNTIF($W$6:$W$34,"CN")</f>
        <v>0</v>
      </c>
      <c r="X50" s="84"/>
      <c r="Y50" s="84">
        <f>COUNTIF($Y$6:$Y$34,"cn")</f>
        <v>0</v>
      </c>
      <c r="Z50" s="84"/>
      <c r="AA50" s="84">
        <f>COUNTIF($AA$6:$AA$34,"cn")</f>
        <v>0</v>
      </c>
      <c r="AB50" s="84"/>
      <c r="AC50" s="84">
        <f>COUNTIF($AC$6:$AC$34,"cn")</f>
        <v>0</v>
      </c>
      <c r="AD50" s="84"/>
      <c r="AE50" s="84">
        <f>COUNTIF($AE$6:$AE$34,"cn")</f>
        <v>0</v>
      </c>
      <c r="AF50" s="84"/>
    </row>
    <row r="51" spans="1:33" ht="15.75">
      <c r="A51" s="41">
        <v>9</v>
      </c>
      <c r="B51" s="83" t="s">
        <v>36</v>
      </c>
      <c r="C51" s="41">
        <f>COUNTIF($C$6:$C$35,"tin")</f>
        <v>0</v>
      </c>
      <c r="D51" s="41"/>
      <c r="E51" s="41">
        <f>COUNTIF($E$6:$E$35,"Tin")</f>
        <v>0</v>
      </c>
      <c r="F51" s="41"/>
      <c r="G51" s="41">
        <f>COUNTIF($G$6:$G$35,"Tin")</f>
        <v>0</v>
      </c>
      <c r="H51" s="41"/>
      <c r="I51" s="84">
        <f>COUNTIF($I$6:$I$34,"Tin")</f>
        <v>0</v>
      </c>
      <c r="J51" s="90"/>
      <c r="K51" s="85">
        <f>COUNTIF($K$6:$K$34,"TIN")</f>
        <v>0</v>
      </c>
      <c r="L51" s="86"/>
      <c r="M51" s="84">
        <f>COUNTIF($M$6:$M$35,"TIN")</f>
        <v>0</v>
      </c>
      <c r="N51" s="87"/>
      <c r="O51" s="87">
        <f>COUNTIF($O$6:$O$35,"Tin")</f>
        <v>0</v>
      </c>
      <c r="P51" s="87"/>
      <c r="Q51" s="84">
        <f>COUNTIF($Q$6:$Q$34,"TIN")</f>
        <v>0</v>
      </c>
      <c r="R51" s="91"/>
      <c r="S51" s="84">
        <f>COUNTIF($S$6:$S$34,"Tin")</f>
        <v>0</v>
      </c>
      <c r="T51" s="84"/>
      <c r="U51" s="84">
        <f>COUNTIF($U$6:$U$34,"tin")</f>
        <v>0</v>
      </c>
      <c r="V51" s="84"/>
      <c r="W51" s="84">
        <f>COUNTIF($W$6:$W$35,"Tin")</f>
        <v>0</v>
      </c>
      <c r="X51" s="84"/>
      <c r="Y51" s="84">
        <f>COUNTIF($Y$6:$Y$34,"tin")</f>
        <v>0</v>
      </c>
      <c r="Z51" s="84"/>
      <c r="AA51" s="84">
        <f>COUNTIF($AA$6:$AA$34,"Tin")</f>
        <v>0</v>
      </c>
      <c r="AB51" s="84"/>
      <c r="AC51" s="84">
        <f>COUNTIF($AC$6:$AC$34,"Tin")</f>
        <v>0</v>
      </c>
      <c r="AD51" s="84"/>
      <c r="AE51" s="84">
        <f>COUNTIF($AE$6:$AE$34,"Tin")</f>
        <v>0</v>
      </c>
      <c r="AF51" s="84"/>
    </row>
    <row r="52" spans="1:33" ht="15.75">
      <c r="A52" s="41">
        <v>10</v>
      </c>
      <c r="B52" s="83" t="s">
        <v>39</v>
      </c>
      <c r="C52" s="41">
        <f>COUNTIF($C$6:$C$35,"sử")</f>
        <v>0</v>
      </c>
      <c r="D52" s="41"/>
      <c r="E52" s="41">
        <f>COUNTIF($E$6:$E$35,"Sử")</f>
        <v>0</v>
      </c>
      <c r="F52" s="41"/>
      <c r="G52" s="41">
        <f>COUNTIF($G$6:$G$35,"Sử")</f>
        <v>0</v>
      </c>
      <c r="H52" s="41"/>
      <c r="I52" s="84">
        <f>COUNTIF($I$6:$I$34,"Sử")</f>
        <v>0</v>
      </c>
      <c r="J52" s="90"/>
      <c r="K52" s="85">
        <f>COUNTIF($K$6:$K$34,"Sử")</f>
        <v>0</v>
      </c>
      <c r="L52" s="86"/>
      <c r="M52" s="84">
        <f>COUNTIF($M$6:$M$35,"Sử")</f>
        <v>0</v>
      </c>
      <c r="N52" s="87"/>
      <c r="O52" s="87">
        <f>COUNTIF($O$6:$O$35,"Sử")</f>
        <v>0</v>
      </c>
      <c r="P52" s="87"/>
      <c r="Q52" s="84">
        <f>COUNTIF($Q$6:$Q$34,"Sử")</f>
        <v>0</v>
      </c>
      <c r="R52" s="91"/>
      <c r="S52" s="84">
        <f>COUNTIF($S$6:$S$34,"sử")</f>
        <v>0</v>
      </c>
      <c r="T52" s="84"/>
      <c r="U52" s="84">
        <f>COUNTIF($U$6:$U$34,"sử")</f>
        <v>0</v>
      </c>
      <c r="V52" s="84"/>
      <c r="W52" s="84">
        <f>COUNTIF($W$6:$W$34,"sử")</f>
        <v>0</v>
      </c>
      <c r="X52" s="84"/>
      <c r="Y52" s="84">
        <f>COUNTIF($Y$6:$Y$34,"sử")</f>
        <v>0</v>
      </c>
      <c r="Z52" s="84"/>
      <c r="AA52" s="84">
        <f>COUNTIF($AA$6:$AA$34,"sử")</f>
        <v>0</v>
      </c>
      <c r="AB52" s="84"/>
      <c r="AC52" s="84">
        <f>COUNTIF($AC$6:$AC$34,"sử")</f>
        <v>0</v>
      </c>
      <c r="AD52" s="84"/>
      <c r="AE52" s="84">
        <f>COUNTIF($AE$6:$AE$34,"sử")</f>
        <v>0</v>
      </c>
      <c r="AF52" s="84"/>
    </row>
    <row r="53" spans="1:33" ht="15.75">
      <c r="A53" s="41"/>
      <c r="B53" s="83" t="s">
        <v>125</v>
      </c>
      <c r="C53" s="41"/>
      <c r="D53" s="41"/>
      <c r="E53" s="41"/>
      <c r="F53" s="41"/>
      <c r="G53" s="41"/>
      <c r="H53" s="41"/>
      <c r="I53" s="84"/>
      <c r="J53" s="90"/>
      <c r="K53" s="85"/>
      <c r="L53" s="86"/>
      <c r="M53" s="84"/>
      <c r="N53" s="87"/>
      <c r="O53" s="87"/>
      <c r="P53" s="87"/>
      <c r="Q53" s="84">
        <f>COUNTIF($Q$6:$Q$34,"Sử+")</f>
        <v>0</v>
      </c>
      <c r="R53" s="91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</row>
    <row r="54" spans="1:33" ht="15.75">
      <c r="A54" s="41">
        <v>11</v>
      </c>
      <c r="B54" s="83" t="s">
        <v>40</v>
      </c>
      <c r="C54" s="41">
        <f>COUNTIF($C$6:$C$35,"cd")</f>
        <v>0</v>
      </c>
      <c r="D54" s="41"/>
      <c r="E54" s="41">
        <f>COUNTIF($E$6:$E$35,"CD")</f>
        <v>0</v>
      </c>
      <c r="F54" s="41"/>
      <c r="G54" s="41">
        <f>COUNTIF($G$6:$G$35,"CD")</f>
        <v>0</v>
      </c>
      <c r="H54" s="41"/>
      <c r="I54" s="84">
        <f>COUNTIF($I$6:$I$34,"CD")</f>
        <v>0</v>
      </c>
      <c r="J54" s="90"/>
      <c r="K54" s="85">
        <f>COUNTIF($K$6:$K$34,"CD")</f>
        <v>0</v>
      </c>
      <c r="L54" s="86"/>
      <c r="M54" s="84">
        <f>COUNTIF($M$6:$M$35,"CD")</f>
        <v>0</v>
      </c>
      <c r="N54" s="87"/>
      <c r="O54" s="87">
        <f>COUNTIF($O$6:$O$35,"Cd")</f>
        <v>0</v>
      </c>
      <c r="P54" s="87"/>
      <c r="Q54" s="84">
        <f>COUNTIF($Q$6:$Q$34,"CD")</f>
        <v>0</v>
      </c>
      <c r="R54" s="91"/>
      <c r="S54" s="84">
        <f>COUNTIF($S$6:$S$34,"CD")</f>
        <v>0</v>
      </c>
      <c r="T54" s="84"/>
      <c r="U54" s="84">
        <f>COUNTIF($U$6:$U$34,"cd")</f>
        <v>0</v>
      </c>
      <c r="V54" s="84"/>
      <c r="W54" s="84">
        <f>COUNTIF($W$6:$W$34,"CD")</f>
        <v>0</v>
      </c>
      <c r="X54" s="84"/>
      <c r="Y54" s="84">
        <f>COUNTIF($Y$6:$Y$34,"cd")</f>
        <v>0</v>
      </c>
      <c r="Z54" s="84"/>
      <c r="AA54" s="84">
        <f>COUNTIF($AA$6:$AA$34,"cd")</f>
        <v>0</v>
      </c>
      <c r="AB54" s="84"/>
      <c r="AC54" s="84">
        <f>COUNTIF($AC$6:$AC$34,"cd")</f>
        <v>0</v>
      </c>
      <c r="AD54" s="84"/>
      <c r="AE54" s="84">
        <f>COUNTIF($AE$6:$AE$34,"cd")</f>
        <v>0</v>
      </c>
      <c r="AF54" s="84"/>
    </row>
    <row r="55" spans="1:33" ht="15.75">
      <c r="A55" s="41">
        <v>12</v>
      </c>
      <c r="B55" s="83" t="s">
        <v>41</v>
      </c>
      <c r="C55" s="41">
        <f>COUNTIF($C$6:$C$35,"td")</f>
        <v>0</v>
      </c>
      <c r="D55" s="41"/>
      <c r="E55" s="41">
        <f>COUNTIF($E$6:$E$35,"TD")</f>
        <v>0</v>
      </c>
      <c r="F55" s="41"/>
      <c r="G55" s="41">
        <f>COUNTIF($G$6:$G$35,"Td")</f>
        <v>0</v>
      </c>
      <c r="H55" s="41"/>
      <c r="I55" s="84">
        <f>COUNTIF($I$6:$I$34,"TD")</f>
        <v>0</v>
      </c>
      <c r="J55" s="90"/>
      <c r="K55" s="85">
        <f>COUNTIF($K$6:$K$34,"TD")</f>
        <v>0</v>
      </c>
      <c r="L55" s="86"/>
      <c r="M55" s="84">
        <f>COUNTIF($M$6:$M$35,"TD")</f>
        <v>0</v>
      </c>
      <c r="N55" s="87"/>
      <c r="O55" s="87">
        <f>COUNTIF($O$6:$O$35,"td")</f>
        <v>0</v>
      </c>
      <c r="P55" s="87"/>
      <c r="Q55" s="84">
        <f>COUNTIF($Q$6:$Q$34,"TD")</f>
        <v>0</v>
      </c>
      <c r="R55" s="91"/>
      <c r="S55" s="84">
        <f>COUNTIF($S$6:$S$34,"TD")</f>
        <v>0</v>
      </c>
      <c r="T55" s="84"/>
      <c r="U55" s="84">
        <f>COUNTIF($U$6:$U$34,"Td")</f>
        <v>0</v>
      </c>
      <c r="V55" s="84"/>
      <c r="W55" s="84">
        <f>COUNTIF($W$6:$W$34,"Td")</f>
        <v>0</v>
      </c>
      <c r="X55" s="84"/>
      <c r="Y55" s="84">
        <f>COUNTIF($Y$6:$Y$34,"Td")</f>
        <v>0</v>
      </c>
      <c r="Z55" s="84"/>
      <c r="AA55" s="84">
        <f>COUNTIF($AA$6:$AA$34,"Td")</f>
        <v>0</v>
      </c>
      <c r="AB55" s="84"/>
      <c r="AC55" s="84">
        <f>COUNTIF($AC$6:$AC$34,"Td")</f>
        <v>0</v>
      </c>
      <c r="AD55" s="84"/>
      <c r="AE55" s="84">
        <f>COUNTIF($AE$6:$AE$34,"Td")</f>
        <v>0</v>
      </c>
      <c r="AF55" s="84"/>
    </row>
    <row r="56" spans="1:33" ht="15.75">
      <c r="A56" s="41">
        <v>13</v>
      </c>
      <c r="B56" s="83" t="s">
        <v>42</v>
      </c>
      <c r="C56" s="41">
        <f>COUNTIF($C$6:$C$35,"nh")</f>
        <v>0</v>
      </c>
      <c r="D56" s="41"/>
      <c r="E56" s="41">
        <f>COUNTIF($E$6:$E$35,"Nh")</f>
        <v>0</v>
      </c>
      <c r="F56" s="41"/>
      <c r="G56" s="41">
        <f>COUNTIF($G$6:$G$35,"Nh")</f>
        <v>0</v>
      </c>
      <c r="H56" s="41"/>
      <c r="I56" s="84">
        <f>COUNTIF($I$6:$I$34,"Nh")</f>
        <v>0</v>
      </c>
      <c r="J56" s="90"/>
      <c r="K56" s="85">
        <f>COUNTIF($K$6:$K$34,"Nh")</f>
        <v>0</v>
      </c>
      <c r="L56" s="86"/>
      <c r="M56" s="84">
        <f>COUNTIF($M$6:$M$35,"Nh")</f>
        <v>0</v>
      </c>
      <c r="N56" s="87"/>
      <c r="O56" s="87">
        <f>COUNTIF($O$6:$O$35,"Nh")</f>
        <v>0</v>
      </c>
      <c r="P56" s="87"/>
      <c r="Q56" s="84">
        <f>COUNTIF($Q$6:$Q$34,"Nh")</f>
        <v>0</v>
      </c>
      <c r="R56" s="91"/>
      <c r="S56" s="84">
        <f>COUNTIF($S$6:$S$34,"NH")</f>
        <v>0</v>
      </c>
      <c r="T56" s="84"/>
      <c r="U56" s="84">
        <f>COUNTIF($U$6:$U$34,"nh")</f>
        <v>0</v>
      </c>
      <c r="V56" s="84"/>
      <c r="W56" s="84">
        <f>COUNTIF($W$6:$W$34,"nh")</f>
        <v>0</v>
      </c>
      <c r="X56" s="84"/>
      <c r="Y56" s="84">
        <f>COUNTIF($Y$6:$Y$34,"nh")</f>
        <v>0</v>
      </c>
      <c r="Z56" s="84"/>
      <c r="AA56" s="84">
        <f>COUNTIF($AA$6:$AA$34,"nh")</f>
        <v>0</v>
      </c>
      <c r="AB56" s="84"/>
      <c r="AC56" s="84">
        <f>COUNTIF($AC$6:$AC$34,"nh")</f>
        <v>0</v>
      </c>
      <c r="AD56" s="84"/>
      <c r="AE56" s="84">
        <f>COUNTIF($AE$6:$AE$34,"nh")</f>
        <v>0</v>
      </c>
      <c r="AF56" s="84"/>
    </row>
    <row r="57" spans="1:33" ht="15.75">
      <c r="A57" s="41">
        <v>14</v>
      </c>
      <c r="B57" s="83" t="s">
        <v>43</v>
      </c>
      <c r="C57" s="41">
        <f>COUNTIF($C$6:$C$35,"mt")</f>
        <v>0</v>
      </c>
      <c r="D57" s="41"/>
      <c r="E57" s="41">
        <f>COUNTIF($E$6:$E$35,"MT")</f>
        <v>0</v>
      </c>
      <c r="F57" s="41"/>
      <c r="G57" s="41">
        <f>COUNTIF($G$6:$G$35,"Mt")</f>
        <v>0</v>
      </c>
      <c r="H57" s="41"/>
      <c r="I57" s="84">
        <f>COUNTIF($I$6:$I$34,"MT")</f>
        <v>0</v>
      </c>
      <c r="J57" s="90"/>
      <c r="K57" s="85">
        <f>COUNTIF($K$6:$K$34,"MT")</f>
        <v>0</v>
      </c>
      <c r="L57" s="86"/>
      <c r="M57" s="84">
        <f>COUNTIF($M$6:$M$35,"MT")</f>
        <v>0</v>
      </c>
      <c r="N57" s="87"/>
      <c r="O57" s="87">
        <f>COUNTIF($O$6:$O$35,"Mt")</f>
        <v>0</v>
      </c>
      <c r="P57" s="87"/>
      <c r="Q57" s="84">
        <f>COUNTIF($Q$6:$Q$34,"MT")</f>
        <v>0</v>
      </c>
      <c r="R57" s="91"/>
      <c r="S57" s="84">
        <f>COUNTIF($S$6:$S$34,"MT")</f>
        <v>0</v>
      </c>
      <c r="T57" s="84"/>
      <c r="U57" s="84">
        <f>COUNTIF($U$6:$U$34,"mT")</f>
        <v>0</v>
      </c>
      <c r="V57" s="84"/>
      <c r="W57" s="84">
        <f>COUNTIF($W$6:$W$34,"mt")</f>
        <v>0</v>
      </c>
      <c r="X57" s="84"/>
      <c r="Y57" s="84">
        <f>COUNTIF($Y$6:$Y$34,"mT")</f>
        <v>0</v>
      </c>
      <c r="Z57" s="84"/>
      <c r="AA57" s="84">
        <f>COUNTIF($AA$6:$AA$34,"mT")</f>
        <v>0</v>
      </c>
      <c r="AB57" s="84"/>
      <c r="AC57" s="84">
        <f>COUNTIF($AC$6:$AC$34,"mT")</f>
        <v>0</v>
      </c>
      <c r="AD57" s="84"/>
      <c r="AE57" s="84">
        <f>COUNTIF($AE$6:$AE$34,"mT")</f>
        <v>0</v>
      </c>
      <c r="AF57" s="84"/>
    </row>
    <row r="58" spans="1:33" ht="15.75">
      <c r="A58" s="41"/>
      <c r="B58" s="83" t="s">
        <v>127</v>
      </c>
      <c r="C58" s="41">
        <f>COUNTIF($C$6:$C$35,"tv")</f>
        <v>0</v>
      </c>
      <c r="D58" s="41"/>
      <c r="E58" s="41">
        <f>COUNTIF($E$6:$E$35,"tv")</f>
        <v>0</v>
      </c>
      <c r="F58" s="41"/>
      <c r="G58" s="41">
        <f>COUNTIF($G$6:$G$35,"tv")</f>
        <v>0</v>
      </c>
      <c r="H58" s="41"/>
      <c r="I58" s="84">
        <f>COUNTIF($I$6:$I$34,"Tv")</f>
        <v>0</v>
      </c>
      <c r="J58" s="90"/>
      <c r="K58" s="85">
        <f>COUNTIF($K$6:$K$34,"tv")</f>
        <v>0</v>
      </c>
      <c r="L58" s="86"/>
      <c r="M58" s="84">
        <f>COUNTIF($M$6:$M$35,"tv")</f>
        <v>0</v>
      </c>
      <c r="N58" s="87"/>
      <c r="O58" s="87">
        <f>COUNTIF($O$6:$O$35,"tv")</f>
        <v>0</v>
      </c>
      <c r="P58" s="87"/>
      <c r="Q58" s="84">
        <f>COUNTIF($Q$6:$Q$34,"tv")</f>
        <v>0</v>
      </c>
      <c r="R58" s="91"/>
      <c r="S58" s="84">
        <f>COUNTIF($S$6:$S$34,"tv")</f>
        <v>0</v>
      </c>
      <c r="T58" s="84"/>
      <c r="U58" s="84">
        <f>COUNTIF($U$6:$U$34,"tv")</f>
        <v>0</v>
      </c>
      <c r="V58" s="84"/>
      <c r="W58" s="84">
        <f>COUNTIF($W$6:$W$34,"tv")</f>
        <v>0</v>
      </c>
      <c r="X58" s="84"/>
      <c r="Y58" s="84">
        <f>COUNTIF($Y$6:$Y$34,"tv")</f>
        <v>0</v>
      </c>
      <c r="Z58" s="84"/>
      <c r="AA58" s="84">
        <f>COUNTIF($AA$6:$AA$34,"tv")</f>
        <v>0</v>
      </c>
      <c r="AB58" s="84"/>
      <c r="AC58" s="84">
        <f>COUNTIF($AC$6:$AC$34,"tv")</f>
        <v>0</v>
      </c>
      <c r="AD58" s="84"/>
      <c r="AE58" s="84">
        <f>COUNTIF($AE$6:$AE$34,"tv")</f>
        <v>0</v>
      </c>
      <c r="AF58" s="84"/>
    </row>
    <row r="59" spans="1:33">
      <c r="A59" s="83"/>
      <c r="B59" s="83" t="s">
        <v>116</v>
      </c>
      <c r="C59" s="41">
        <f>COUNTIF($C$6:$C$35,"shl")</f>
        <v>0</v>
      </c>
      <c r="D59" s="41"/>
      <c r="E59" s="41">
        <f>COUNTIF($E$6:$E$35,"SHL")</f>
        <v>0</v>
      </c>
      <c r="F59" s="41"/>
      <c r="G59" s="41">
        <f>COUNTIF($G$6:$G$35,"shl")</f>
        <v>0</v>
      </c>
      <c r="H59" s="41"/>
      <c r="I59" s="84">
        <f>COUNTIF($I$6:$I$34,"shl")</f>
        <v>0</v>
      </c>
      <c r="J59" s="91"/>
      <c r="K59" s="85">
        <f>COUNTIF($K$6:$K$34,"shl")</f>
        <v>0</v>
      </c>
      <c r="L59" s="84"/>
      <c r="M59" s="84">
        <f>COUNTIF($M$6:$M$35,"shl")</f>
        <v>0</v>
      </c>
      <c r="N59" s="84"/>
      <c r="O59" s="87">
        <f>COUNTIF($O$6:$O$35,"shl")</f>
        <v>0</v>
      </c>
      <c r="P59" s="84"/>
      <c r="Q59" s="84">
        <f>COUNTIF($Q$6:$Q$34,"shl")</f>
        <v>0</v>
      </c>
      <c r="R59" s="91"/>
      <c r="S59" s="84">
        <f>COUNTIF($S$6:$S$34,"shl")</f>
        <v>0</v>
      </c>
      <c r="T59" s="84"/>
      <c r="U59" s="84">
        <f>COUNTIF($U$6:$U$34,"shl")</f>
        <v>0</v>
      </c>
      <c r="V59" s="84"/>
      <c r="W59" s="84">
        <f>COUNTIF($W$6:$W$34,"shl")</f>
        <v>0</v>
      </c>
      <c r="X59" s="84"/>
      <c r="Y59" s="84">
        <f>COUNTIF($Y$6:$Y$34,"shl")</f>
        <v>0</v>
      </c>
      <c r="Z59" s="84"/>
      <c r="AA59" s="84">
        <f>COUNTIF($AA$6:$AA$34,"shl")</f>
        <v>0</v>
      </c>
      <c r="AB59" s="84"/>
      <c r="AC59" s="84">
        <f>COUNTIF($AC$6:$AC$34,"shl")</f>
        <v>0</v>
      </c>
      <c r="AD59" s="84"/>
      <c r="AE59" s="84">
        <f>COUNTIF($AE$6:$AE$34,"shl")</f>
        <v>0</v>
      </c>
      <c r="AF59" s="84"/>
    </row>
    <row r="60" spans="1:33">
      <c r="A60" s="105"/>
      <c r="B60" s="83" t="s">
        <v>117</v>
      </c>
      <c r="C60" s="41"/>
      <c r="D60" s="41"/>
      <c r="E60" s="41"/>
      <c r="F60" s="41"/>
      <c r="G60" s="41"/>
      <c r="H60" s="41"/>
      <c r="I60" s="84"/>
      <c r="J60" s="91"/>
      <c r="K60" s="85"/>
      <c r="L60" s="84"/>
      <c r="M60" s="84"/>
      <c r="N60" s="84"/>
      <c r="O60" s="87"/>
      <c r="P60" s="84"/>
      <c r="Q60" s="84">
        <f>COUNTIF($Q$6:$Q$34,"A(nn)")</f>
        <v>0</v>
      </c>
      <c r="R60" s="91"/>
      <c r="S60" s="84">
        <f>COUNTIF($S$6:$S$34,"A(nn)")</f>
        <v>0</v>
      </c>
      <c r="T60" s="84"/>
      <c r="U60" s="84">
        <f>COUNTIF($U$6:$U$34,"A(nn)")</f>
        <v>0</v>
      </c>
      <c r="V60" s="84"/>
      <c r="W60" s="84">
        <f>COUNTIF($W$6:$W$34,"A(nn)")</f>
        <v>0</v>
      </c>
      <c r="X60" s="84"/>
      <c r="Y60" s="84">
        <f>COUNTIF($Y$6:$Y$34,"A(nn)")</f>
        <v>0</v>
      </c>
      <c r="Z60" s="84"/>
      <c r="AA60" s="84">
        <f>COUNTIF($AA$6:$AA$34,"A(nn)")</f>
        <v>0</v>
      </c>
      <c r="AB60" s="84"/>
      <c r="AC60" s="84">
        <f>COUNTIF($AC$6:$AC$34,"A(nn)")</f>
        <v>0</v>
      </c>
      <c r="AD60" s="84"/>
      <c r="AE60" s="84">
        <f>COUNTIF($AE$6:$AE$34,"A(nn)")</f>
        <v>0</v>
      </c>
      <c r="AF60" s="84"/>
    </row>
    <row r="61" spans="1:33">
      <c r="A61" s="105"/>
      <c r="B61" s="83" t="s">
        <v>118</v>
      </c>
      <c r="C61" s="41"/>
      <c r="D61" s="41"/>
      <c r="E61" s="41"/>
      <c r="F61" s="41"/>
      <c r="G61" s="41"/>
      <c r="H61" s="41"/>
      <c r="I61" s="84"/>
      <c r="J61" s="91"/>
      <c r="K61" s="85"/>
      <c r="L61" s="84"/>
      <c r="M61" s="84"/>
      <c r="N61" s="84"/>
      <c r="O61" s="87"/>
      <c r="P61" s="84"/>
      <c r="Q61" s="84">
        <f>COUNTIF($Q$6:$Q$34,"ismart")</f>
        <v>0</v>
      </c>
      <c r="R61" s="91"/>
      <c r="S61" s="84">
        <f>COUNTIF($S$6:$S$34,"ismart")</f>
        <v>0</v>
      </c>
      <c r="T61" s="84"/>
      <c r="U61" s="84">
        <f>COUNTIF($U$6:$U$34,"ismart")</f>
        <v>0</v>
      </c>
      <c r="V61" s="84"/>
      <c r="W61" s="84">
        <f>COUNTIF($W$6:$W$34,"ismart")</f>
        <v>0</v>
      </c>
      <c r="X61" s="84"/>
      <c r="Y61" s="84">
        <f>COUNTIF($Y$6:$Y$34,"ismart")</f>
        <v>0</v>
      </c>
      <c r="Z61" s="84"/>
      <c r="AA61" s="84">
        <f>COUNTIF($AA$6:$AA$34,"ismart")</f>
        <v>0</v>
      </c>
      <c r="AB61" s="84"/>
      <c r="AC61" s="84">
        <f>COUNTIF($AC$6:$AC$34,"ismart")</f>
        <v>0</v>
      </c>
      <c r="AD61" s="84"/>
      <c r="AE61" s="84">
        <f>COUNTIF($AE$6:$AE$34,"ismart")</f>
        <v>0</v>
      </c>
      <c r="AF61" s="84"/>
    </row>
    <row r="62" spans="1:33"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>
        <f>AF62-R62-J62</f>
        <v>0</v>
      </c>
    </row>
    <row r="75" spans="10:10">
      <c r="J75" s="1" t="s">
        <v>29</v>
      </c>
    </row>
  </sheetData>
  <mergeCells count="43">
    <mergeCell ref="A26:A30"/>
    <mergeCell ref="A33:A35"/>
    <mergeCell ref="AC5:AD5"/>
    <mergeCell ref="AE5:AF5"/>
    <mergeCell ref="A11:A15"/>
    <mergeCell ref="A16:A20"/>
    <mergeCell ref="A21:A25"/>
    <mergeCell ref="C5:D5"/>
    <mergeCell ref="E5:F5"/>
    <mergeCell ref="G5:H5"/>
    <mergeCell ref="I5:J5"/>
    <mergeCell ref="Y4:Z4"/>
    <mergeCell ref="AA4:AB4"/>
    <mergeCell ref="A6:A10"/>
    <mergeCell ref="K5:L5"/>
    <mergeCell ref="M5:N5"/>
    <mergeCell ref="O5:P5"/>
    <mergeCell ref="Q5:R5"/>
    <mergeCell ref="W5:X5"/>
    <mergeCell ref="Y5:Z5"/>
    <mergeCell ref="AA5:AB5"/>
    <mergeCell ref="C4:D4"/>
    <mergeCell ref="E4:F4"/>
    <mergeCell ref="S5:T5"/>
    <mergeCell ref="U5:V5"/>
    <mergeCell ref="W4:X4"/>
    <mergeCell ref="A5:B5"/>
    <mergeCell ref="G4:H4"/>
    <mergeCell ref="I4:J4"/>
    <mergeCell ref="A1:I1"/>
    <mergeCell ref="J1:AF1"/>
    <mergeCell ref="A2:F2"/>
    <mergeCell ref="J2:AF2"/>
    <mergeCell ref="J3:AF3"/>
    <mergeCell ref="AC4:AD4"/>
    <mergeCell ref="AE4:AF4"/>
    <mergeCell ref="K4:L4"/>
    <mergeCell ref="M4:N4"/>
    <mergeCell ref="O4:P4"/>
    <mergeCell ref="Q4:R4"/>
    <mergeCell ref="S4:T4"/>
    <mergeCell ref="U4:V4"/>
    <mergeCell ref="A4:B4"/>
  </mergeCells>
  <pageMargins left="0" right="0" top="0" bottom="0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zoomScale="110" zoomScaleNormal="110" workbookViewId="0">
      <selection activeCell="AJ3" sqref="AJ3"/>
    </sheetView>
  </sheetViews>
  <sheetFormatPr defaultRowHeight="12.75"/>
  <cols>
    <col min="1" max="1" width="2.85546875" customWidth="1"/>
    <col min="2" max="2" width="3.140625" customWidth="1"/>
    <col min="3" max="3" width="3.42578125" customWidth="1"/>
    <col min="4" max="4" width="2.7109375" customWidth="1"/>
    <col min="5" max="5" width="5.140625" customWidth="1"/>
    <col min="6" max="6" width="3.42578125" customWidth="1"/>
    <col min="7" max="7" width="2.7109375" customWidth="1"/>
    <col min="8" max="8" width="5.7109375" customWidth="1"/>
    <col min="9" max="9" width="4.28515625" customWidth="1"/>
    <col min="10" max="10" width="2.5703125" customWidth="1"/>
    <col min="11" max="11" width="6" customWidth="1"/>
    <col min="12" max="12" width="2.85546875" customWidth="1"/>
    <col min="13" max="13" width="5.5703125" customWidth="1"/>
    <col min="14" max="14" width="2.85546875" customWidth="1"/>
    <col min="15" max="15" width="5" customWidth="1"/>
    <col min="16" max="16" width="3" customWidth="1"/>
    <col min="17" max="17" width="5.7109375" customWidth="1"/>
    <col min="18" max="18" width="2.85546875" customWidth="1"/>
    <col min="19" max="19" width="4.42578125" customWidth="1"/>
    <col min="20" max="20" width="3.85546875" customWidth="1"/>
    <col min="21" max="21" width="5.140625" customWidth="1"/>
    <col min="22" max="22" width="3.5703125" customWidth="1"/>
    <col min="23" max="23" width="4.85546875" customWidth="1"/>
    <col min="24" max="24" width="3.85546875" customWidth="1"/>
    <col min="25" max="25" width="4.7109375" customWidth="1"/>
    <col min="26" max="26" width="3.85546875" customWidth="1"/>
    <col min="27" max="27" width="4.85546875" customWidth="1"/>
    <col min="28" max="28" width="4.28515625" customWidth="1"/>
    <col min="29" max="29" width="5.5703125" customWidth="1"/>
    <col min="30" max="30" width="4.5703125" customWidth="1"/>
    <col min="31" max="31" width="5" customWidth="1"/>
    <col min="32" max="32" width="4.28515625" customWidth="1"/>
    <col min="33" max="33" width="5.140625" customWidth="1"/>
    <col min="34" max="34" width="4.28515625" customWidth="1"/>
    <col min="35" max="35" width="5" customWidth="1"/>
    <col min="37" max="37" width="6.42578125" customWidth="1"/>
    <col min="38" max="38" width="6.7109375" customWidth="1"/>
    <col min="39" max="39" width="6.42578125" customWidth="1"/>
    <col min="40" max="40" width="4.5703125" customWidth="1"/>
    <col min="41" max="41" width="4.7109375" customWidth="1"/>
    <col min="42" max="42" width="6.42578125" customWidth="1"/>
  </cols>
  <sheetData>
    <row r="1" spans="1:42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9" t="s">
        <v>186</v>
      </c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</row>
    <row r="2" spans="1:42" ht="15" customHeight="1">
      <c r="A2" s="300" t="s">
        <v>1</v>
      </c>
      <c r="B2" s="300"/>
      <c r="C2" s="300"/>
      <c r="D2" s="300"/>
      <c r="E2" s="300"/>
      <c r="F2" s="300"/>
      <c r="G2" s="300"/>
      <c r="H2" s="300"/>
      <c r="I2" s="19"/>
      <c r="J2" s="19"/>
      <c r="K2" s="19"/>
      <c r="L2" s="1"/>
      <c r="M2" s="301" t="s">
        <v>187</v>
      </c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</row>
    <row r="3" spans="1:42" ht="13.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</row>
    <row r="4" spans="1:42" ht="15" customHeight="1">
      <c r="A4" s="322" t="s">
        <v>3</v>
      </c>
      <c r="B4" s="323"/>
      <c r="C4" s="304" t="s">
        <v>46</v>
      </c>
      <c r="D4" s="304"/>
      <c r="E4" s="304"/>
      <c r="F4" s="304" t="s">
        <v>5</v>
      </c>
      <c r="G4" s="304"/>
      <c r="H4" s="304"/>
      <c r="I4" s="305" t="s">
        <v>6</v>
      </c>
      <c r="J4" s="307"/>
      <c r="K4" s="306"/>
      <c r="L4" s="304" t="s">
        <v>7</v>
      </c>
      <c r="M4" s="304"/>
      <c r="N4" s="304" t="s">
        <v>8</v>
      </c>
      <c r="O4" s="305"/>
      <c r="P4" s="305" t="s">
        <v>9</v>
      </c>
      <c r="Q4" s="307"/>
      <c r="R4" s="305" t="s">
        <v>109</v>
      </c>
      <c r="S4" s="306"/>
      <c r="T4" s="306" t="s">
        <v>10</v>
      </c>
      <c r="U4" s="304"/>
      <c r="V4" s="304" t="s">
        <v>11</v>
      </c>
      <c r="W4" s="304"/>
      <c r="X4" s="305" t="s">
        <v>12</v>
      </c>
      <c r="Y4" s="307"/>
      <c r="Z4" s="305" t="s">
        <v>25</v>
      </c>
      <c r="AA4" s="306"/>
      <c r="AB4" s="305" t="s">
        <v>13</v>
      </c>
      <c r="AC4" s="306"/>
      <c r="AD4" s="304" t="s">
        <v>14</v>
      </c>
      <c r="AE4" s="304"/>
      <c r="AF4" s="305" t="s">
        <v>15</v>
      </c>
      <c r="AG4" s="306"/>
      <c r="AH4" s="304" t="s">
        <v>16</v>
      </c>
      <c r="AI4" s="304"/>
      <c r="AJ4" s="2"/>
      <c r="AK4" s="2"/>
      <c r="AL4" s="2"/>
      <c r="AM4" s="2"/>
      <c r="AN4" s="2"/>
      <c r="AO4" s="2"/>
      <c r="AP4" s="2"/>
    </row>
    <row r="5" spans="1:42" ht="15" customHeight="1">
      <c r="A5" s="320" t="s">
        <v>4</v>
      </c>
      <c r="B5" s="320"/>
      <c r="C5" s="308"/>
      <c r="D5" s="308"/>
      <c r="E5" s="308"/>
      <c r="F5" s="308"/>
      <c r="G5" s="308"/>
      <c r="H5" s="308"/>
      <c r="I5" s="308"/>
      <c r="J5" s="308"/>
      <c r="K5" s="308"/>
      <c r="L5" s="311"/>
      <c r="M5" s="312"/>
      <c r="N5" s="308"/>
      <c r="O5" s="309"/>
      <c r="P5" s="308"/>
      <c r="Q5" s="309"/>
      <c r="R5" s="311"/>
      <c r="S5" s="312"/>
      <c r="T5" s="308"/>
      <c r="U5" s="308"/>
      <c r="V5" s="308"/>
      <c r="W5" s="308"/>
      <c r="X5" s="311"/>
      <c r="Y5" s="319"/>
      <c r="Z5" s="311"/>
      <c r="AA5" s="312"/>
      <c r="AB5" s="311"/>
      <c r="AC5" s="312"/>
      <c r="AD5" s="311"/>
      <c r="AE5" s="312"/>
      <c r="AF5" s="311"/>
      <c r="AG5" s="312"/>
      <c r="AH5" s="311"/>
      <c r="AI5" s="312"/>
    </row>
    <row r="6" spans="1:42" ht="18" customHeight="1">
      <c r="A6" s="313">
        <v>2</v>
      </c>
      <c r="B6" s="20">
        <v>1</v>
      </c>
      <c r="C6" s="137" t="s">
        <v>179</v>
      </c>
      <c r="D6" s="264"/>
      <c r="E6" s="253" t="s">
        <v>59</v>
      </c>
      <c r="F6" s="269" t="s">
        <v>181</v>
      </c>
      <c r="G6" s="264"/>
      <c r="H6" s="253" t="s">
        <v>74</v>
      </c>
      <c r="I6" s="4" t="s">
        <v>179</v>
      </c>
      <c r="J6" s="137"/>
      <c r="K6" s="253" t="s">
        <v>58</v>
      </c>
      <c r="L6" s="4" t="s">
        <v>180</v>
      </c>
      <c r="M6" s="5" t="s">
        <v>73</v>
      </c>
      <c r="N6" s="4" t="s">
        <v>179</v>
      </c>
      <c r="O6" s="5" t="s">
        <v>69</v>
      </c>
      <c r="P6" s="4" t="s">
        <v>182</v>
      </c>
      <c r="Q6" s="5" t="s">
        <v>70</v>
      </c>
      <c r="R6" s="4" t="s">
        <v>183</v>
      </c>
      <c r="S6" s="5" t="s">
        <v>71</v>
      </c>
      <c r="T6" s="4" t="s">
        <v>119</v>
      </c>
      <c r="U6" s="5" t="s">
        <v>153</v>
      </c>
      <c r="V6" s="4" t="s">
        <v>41</v>
      </c>
      <c r="W6" s="5" t="s">
        <v>156</v>
      </c>
      <c r="X6" s="4" t="s">
        <v>119</v>
      </c>
      <c r="Y6" s="5" t="s">
        <v>56</v>
      </c>
      <c r="Z6" s="4" t="s">
        <v>127</v>
      </c>
      <c r="AA6" s="5" t="s">
        <v>177</v>
      </c>
      <c r="AB6" s="4" t="s">
        <v>120</v>
      </c>
      <c r="AC6" s="11" t="s">
        <v>81</v>
      </c>
      <c r="AD6" s="4" t="s">
        <v>120</v>
      </c>
      <c r="AE6" s="11" t="s">
        <v>67</v>
      </c>
      <c r="AF6" s="4" t="s">
        <v>120</v>
      </c>
      <c r="AG6" s="11" t="s">
        <v>57</v>
      </c>
      <c r="AH6" s="4" t="s">
        <v>120</v>
      </c>
      <c r="AI6" s="11" t="s">
        <v>68</v>
      </c>
    </row>
    <row r="7" spans="1:42" ht="18" customHeight="1">
      <c r="A7" s="314"/>
      <c r="B7" s="21">
        <v>2</v>
      </c>
      <c r="C7" s="138" t="s">
        <v>179</v>
      </c>
      <c r="D7" s="264"/>
      <c r="E7" s="254" t="s">
        <v>59</v>
      </c>
      <c r="F7" s="269" t="s">
        <v>181</v>
      </c>
      <c r="G7" s="264"/>
      <c r="H7" s="254" t="s">
        <v>74</v>
      </c>
      <c r="I7" s="6" t="s">
        <v>179</v>
      </c>
      <c r="J7" s="138"/>
      <c r="K7" s="254" t="s">
        <v>58</v>
      </c>
      <c r="L7" s="6" t="s">
        <v>180</v>
      </c>
      <c r="M7" s="8" t="s">
        <v>73</v>
      </c>
      <c r="N7" s="6" t="s">
        <v>179</v>
      </c>
      <c r="O7" s="8" t="s">
        <v>69</v>
      </c>
      <c r="P7" s="6" t="s">
        <v>182</v>
      </c>
      <c r="Q7" s="8" t="s">
        <v>70</v>
      </c>
      <c r="R7" s="6" t="s">
        <v>183</v>
      </c>
      <c r="S7" s="8" t="s">
        <v>71</v>
      </c>
      <c r="T7" s="6" t="s">
        <v>119</v>
      </c>
      <c r="U7" s="8" t="s">
        <v>153</v>
      </c>
      <c r="V7" s="6" t="s">
        <v>127</v>
      </c>
      <c r="W7" s="8" t="s">
        <v>177</v>
      </c>
      <c r="X7" s="6" t="s">
        <v>119</v>
      </c>
      <c r="Y7" s="9" t="s">
        <v>56</v>
      </c>
      <c r="Z7" s="6" t="s">
        <v>41</v>
      </c>
      <c r="AA7" s="8" t="s">
        <v>156</v>
      </c>
      <c r="AB7" s="6" t="s">
        <v>120</v>
      </c>
      <c r="AC7" s="7" t="s">
        <v>81</v>
      </c>
      <c r="AD7" s="6" t="s">
        <v>120</v>
      </c>
      <c r="AE7" s="7" t="s">
        <v>67</v>
      </c>
      <c r="AF7" s="6" t="s">
        <v>120</v>
      </c>
      <c r="AG7" s="7" t="s">
        <v>57</v>
      </c>
      <c r="AH7" s="6" t="s">
        <v>120</v>
      </c>
      <c r="AI7" s="7" t="s">
        <v>68</v>
      </c>
    </row>
    <row r="8" spans="1:42" ht="18" customHeight="1">
      <c r="A8" s="314"/>
      <c r="B8" s="21">
        <v>3</v>
      </c>
      <c r="C8" s="138" t="s">
        <v>181</v>
      </c>
      <c r="D8" s="264"/>
      <c r="E8" s="254" t="s">
        <v>67</v>
      </c>
      <c r="F8" s="269" t="s">
        <v>179</v>
      </c>
      <c r="G8" s="264"/>
      <c r="H8" s="254" t="s">
        <v>58</v>
      </c>
      <c r="I8" s="195" t="s">
        <v>183</v>
      </c>
      <c r="J8" s="138"/>
      <c r="K8" s="254" t="s">
        <v>70</v>
      </c>
      <c r="L8" s="6" t="s">
        <v>181</v>
      </c>
      <c r="M8" s="8" t="s">
        <v>73</v>
      </c>
      <c r="N8" s="6" t="s">
        <v>180</v>
      </c>
      <c r="O8" s="8" t="s">
        <v>57</v>
      </c>
      <c r="P8" s="6" t="s">
        <v>179</v>
      </c>
      <c r="Q8" s="8" t="s">
        <v>56</v>
      </c>
      <c r="R8" s="6" t="s">
        <v>182</v>
      </c>
      <c r="S8" s="8" t="s">
        <v>71</v>
      </c>
      <c r="T8" s="6"/>
      <c r="U8" s="8"/>
      <c r="V8" s="6"/>
      <c r="W8" s="8"/>
      <c r="X8" s="6"/>
      <c r="Y8" s="9"/>
      <c r="Z8" s="6"/>
      <c r="AA8" s="8"/>
      <c r="AB8" s="6"/>
      <c r="AC8" s="7"/>
      <c r="AD8" s="6"/>
      <c r="AE8" s="7"/>
      <c r="AF8" s="6"/>
      <c r="AG8" s="7"/>
      <c r="AH8" s="6"/>
      <c r="AI8" s="7"/>
    </row>
    <row r="9" spans="1:42" ht="18" customHeight="1">
      <c r="A9" s="314"/>
      <c r="B9" s="21">
        <v>4</v>
      </c>
      <c r="C9" s="138" t="s">
        <v>181</v>
      </c>
      <c r="D9" s="264"/>
      <c r="E9" s="254" t="s">
        <v>67</v>
      </c>
      <c r="F9" s="270" t="s">
        <v>179</v>
      </c>
      <c r="G9" s="264"/>
      <c r="H9" s="256" t="s">
        <v>58</v>
      </c>
      <c r="I9" s="252" t="s">
        <v>183</v>
      </c>
      <c r="J9" s="141"/>
      <c r="K9" s="254" t="s">
        <v>70</v>
      </c>
      <c r="L9" s="24" t="s">
        <v>181</v>
      </c>
      <c r="M9" s="8" t="s">
        <v>73</v>
      </c>
      <c r="N9" s="24" t="s">
        <v>180</v>
      </c>
      <c r="O9" s="8" t="s">
        <v>57</v>
      </c>
      <c r="P9" s="6" t="s">
        <v>179</v>
      </c>
      <c r="Q9" s="8" t="s">
        <v>56</v>
      </c>
      <c r="R9" s="24" t="s">
        <v>182</v>
      </c>
      <c r="S9" s="25" t="s">
        <v>71</v>
      </c>
      <c r="T9" s="24"/>
      <c r="U9" s="8"/>
      <c r="V9" s="6"/>
      <c r="W9" s="8"/>
      <c r="X9" s="6"/>
      <c r="Y9" s="9"/>
      <c r="Z9" s="10"/>
      <c r="AA9" s="8"/>
      <c r="AB9" s="6"/>
      <c r="AC9" s="7"/>
      <c r="AD9" s="6"/>
      <c r="AE9" s="7"/>
      <c r="AF9" s="6"/>
      <c r="AG9" s="7"/>
      <c r="AH9" s="24"/>
      <c r="AI9" s="27"/>
    </row>
    <row r="10" spans="1:42" ht="18" customHeight="1">
      <c r="A10" s="313">
        <v>3</v>
      </c>
      <c r="B10" s="20">
        <v>1</v>
      </c>
      <c r="C10" s="4" t="s">
        <v>179</v>
      </c>
      <c r="D10" s="137"/>
      <c r="E10" s="137" t="s">
        <v>59</v>
      </c>
      <c r="F10" s="271" t="s">
        <v>185</v>
      </c>
      <c r="G10" s="137"/>
      <c r="H10" s="143" t="s">
        <v>113</v>
      </c>
      <c r="I10" s="262" t="s">
        <v>179</v>
      </c>
      <c r="J10" s="264"/>
      <c r="K10" s="137" t="s">
        <v>58</v>
      </c>
      <c r="L10" s="4" t="s">
        <v>183</v>
      </c>
      <c r="M10" s="5" t="s">
        <v>70</v>
      </c>
      <c r="N10" s="4" t="s">
        <v>179</v>
      </c>
      <c r="O10" s="151" t="s">
        <v>69</v>
      </c>
      <c r="P10" s="6" t="s">
        <v>181</v>
      </c>
      <c r="Q10" s="151" t="s">
        <v>68</v>
      </c>
      <c r="R10" s="4" t="s">
        <v>178</v>
      </c>
      <c r="S10" s="38" t="s">
        <v>80</v>
      </c>
      <c r="T10" s="4" t="s">
        <v>120</v>
      </c>
      <c r="U10" s="5" t="s">
        <v>73</v>
      </c>
      <c r="V10" s="12" t="s">
        <v>36</v>
      </c>
      <c r="W10" s="5" t="s">
        <v>78</v>
      </c>
      <c r="X10" s="4" t="s">
        <v>34</v>
      </c>
      <c r="Y10" s="5" t="s">
        <v>65</v>
      </c>
      <c r="Z10" s="4" t="s">
        <v>33</v>
      </c>
      <c r="AA10" s="5" t="s">
        <v>61</v>
      </c>
      <c r="AB10" s="287" t="s">
        <v>35</v>
      </c>
      <c r="AC10" s="11" t="s">
        <v>81</v>
      </c>
      <c r="AD10" s="4" t="s">
        <v>41</v>
      </c>
      <c r="AE10" s="11" t="s">
        <v>156</v>
      </c>
      <c r="AF10" s="4" t="s">
        <v>165</v>
      </c>
      <c r="AG10" s="11"/>
      <c r="AH10" s="4" t="s">
        <v>42</v>
      </c>
      <c r="AI10" s="11" t="s">
        <v>60</v>
      </c>
    </row>
    <row r="11" spans="1:42" ht="18" customHeight="1">
      <c r="A11" s="314"/>
      <c r="B11" s="21">
        <v>2</v>
      </c>
      <c r="C11" s="6" t="s">
        <v>179</v>
      </c>
      <c r="D11" s="138"/>
      <c r="E11" s="138" t="s">
        <v>59</v>
      </c>
      <c r="F11" s="6" t="s">
        <v>179</v>
      </c>
      <c r="G11" s="138"/>
      <c r="H11" s="138" t="s">
        <v>58</v>
      </c>
      <c r="I11" s="272" t="s">
        <v>185</v>
      </c>
      <c r="J11" s="264"/>
      <c r="K11" s="138" t="s">
        <v>113</v>
      </c>
      <c r="L11" s="6" t="s">
        <v>183</v>
      </c>
      <c r="M11" s="8" t="s">
        <v>70</v>
      </c>
      <c r="N11" s="6" t="s">
        <v>179</v>
      </c>
      <c r="O11" s="279" t="s">
        <v>69</v>
      </c>
      <c r="P11" s="6" t="s">
        <v>181</v>
      </c>
      <c r="Q11" s="279" t="s">
        <v>68</v>
      </c>
      <c r="R11" s="6" t="s">
        <v>178</v>
      </c>
      <c r="S11" s="8" t="s">
        <v>80</v>
      </c>
      <c r="T11" s="6" t="s">
        <v>120</v>
      </c>
      <c r="U11" s="8" t="s">
        <v>73</v>
      </c>
      <c r="V11" s="6" t="s">
        <v>42</v>
      </c>
      <c r="W11" s="8" t="s">
        <v>60</v>
      </c>
      <c r="X11" s="6" t="s">
        <v>39</v>
      </c>
      <c r="Y11" s="8" t="s">
        <v>66</v>
      </c>
      <c r="Z11" s="6" t="s">
        <v>36</v>
      </c>
      <c r="AA11" s="8" t="s">
        <v>78</v>
      </c>
      <c r="AB11" s="6" t="s">
        <v>41</v>
      </c>
      <c r="AC11" s="7" t="s">
        <v>156</v>
      </c>
      <c r="AD11" s="39" t="s">
        <v>35</v>
      </c>
      <c r="AE11" s="7" t="s">
        <v>81</v>
      </c>
      <c r="AF11" s="6" t="s">
        <v>165</v>
      </c>
      <c r="AG11" s="7"/>
      <c r="AH11" s="6" t="s">
        <v>33</v>
      </c>
      <c r="AI11" s="7" t="s">
        <v>61</v>
      </c>
    </row>
    <row r="12" spans="1:42" ht="18" customHeight="1">
      <c r="A12" s="314"/>
      <c r="B12" s="21">
        <v>3</v>
      </c>
      <c r="C12" s="6" t="s">
        <v>181</v>
      </c>
      <c r="D12" s="138"/>
      <c r="E12" s="138" t="s">
        <v>67</v>
      </c>
      <c r="F12" s="6" t="s">
        <v>181</v>
      </c>
      <c r="G12" s="138"/>
      <c r="H12" s="138" t="s">
        <v>74</v>
      </c>
      <c r="I12" s="6" t="s">
        <v>181</v>
      </c>
      <c r="J12" s="140"/>
      <c r="K12" s="281" t="s">
        <v>76</v>
      </c>
      <c r="L12" s="282" t="s">
        <v>179</v>
      </c>
      <c r="M12" s="8" t="s">
        <v>59</v>
      </c>
      <c r="N12" s="6" t="s">
        <v>181</v>
      </c>
      <c r="O12" s="8" t="s">
        <v>57</v>
      </c>
      <c r="P12" s="277" t="s">
        <v>183</v>
      </c>
      <c r="Q12" s="279" t="s">
        <v>70</v>
      </c>
      <c r="R12" s="6" t="s">
        <v>180</v>
      </c>
      <c r="S12" s="8" t="s">
        <v>68</v>
      </c>
      <c r="T12" s="6" t="s">
        <v>36</v>
      </c>
      <c r="U12" s="8" t="s">
        <v>78</v>
      </c>
      <c r="V12" s="6" t="s">
        <v>124</v>
      </c>
      <c r="W12" s="8" t="s">
        <v>65</v>
      </c>
      <c r="X12" s="6" t="s">
        <v>121</v>
      </c>
      <c r="Y12" s="8" t="s">
        <v>71</v>
      </c>
      <c r="Z12" s="10" t="s">
        <v>39</v>
      </c>
      <c r="AA12" s="8" t="s">
        <v>66</v>
      </c>
      <c r="AB12" s="6" t="s">
        <v>42</v>
      </c>
      <c r="AC12" s="7" t="s">
        <v>60</v>
      </c>
      <c r="AD12" s="6" t="s">
        <v>33</v>
      </c>
      <c r="AE12" s="7" t="s">
        <v>61</v>
      </c>
      <c r="AF12" s="6" t="s">
        <v>41</v>
      </c>
      <c r="AG12" s="7" t="s">
        <v>156</v>
      </c>
      <c r="AH12" s="6" t="s">
        <v>165</v>
      </c>
      <c r="AI12" s="7"/>
    </row>
    <row r="13" spans="1:42" ht="18" customHeight="1">
      <c r="A13" s="314"/>
      <c r="B13" s="21">
        <v>4</v>
      </c>
      <c r="C13" s="6" t="s">
        <v>181</v>
      </c>
      <c r="D13" s="138"/>
      <c r="E13" s="138" t="s">
        <v>67</v>
      </c>
      <c r="F13" s="6" t="s">
        <v>181</v>
      </c>
      <c r="G13" s="141"/>
      <c r="H13" s="138" t="s">
        <v>74</v>
      </c>
      <c r="I13" s="6" t="s">
        <v>181</v>
      </c>
      <c r="J13" s="140"/>
      <c r="K13" s="281" t="s">
        <v>76</v>
      </c>
      <c r="L13" s="283" t="s">
        <v>179</v>
      </c>
      <c r="M13" s="8" t="s">
        <v>59</v>
      </c>
      <c r="N13" s="6" t="s">
        <v>181</v>
      </c>
      <c r="O13" s="8" t="s">
        <v>57</v>
      </c>
      <c r="P13" s="278" t="s">
        <v>183</v>
      </c>
      <c r="Q13" s="279" t="s">
        <v>70</v>
      </c>
      <c r="R13" s="6" t="s">
        <v>180</v>
      </c>
      <c r="S13" s="25" t="s">
        <v>68</v>
      </c>
      <c r="T13" s="6" t="s">
        <v>39</v>
      </c>
      <c r="U13" s="8" t="s">
        <v>66</v>
      </c>
      <c r="V13" s="6" t="s">
        <v>39</v>
      </c>
      <c r="W13" s="8" t="s">
        <v>65</v>
      </c>
      <c r="X13" s="6" t="s">
        <v>36</v>
      </c>
      <c r="Y13" s="8" t="s">
        <v>78</v>
      </c>
      <c r="Z13" s="6" t="s">
        <v>42</v>
      </c>
      <c r="AA13" s="8" t="s">
        <v>60</v>
      </c>
      <c r="AB13" s="6"/>
      <c r="AC13" s="7"/>
      <c r="AD13" s="6"/>
      <c r="AE13" s="7"/>
      <c r="AF13" s="6" t="s">
        <v>33</v>
      </c>
      <c r="AG13" s="7" t="s">
        <v>61</v>
      </c>
      <c r="AH13" s="6" t="s">
        <v>165</v>
      </c>
      <c r="AI13" s="7"/>
    </row>
    <row r="14" spans="1:42" ht="18" customHeight="1">
      <c r="A14" s="316">
        <v>4</v>
      </c>
      <c r="B14" s="20">
        <v>1</v>
      </c>
      <c r="C14" s="4" t="s">
        <v>178</v>
      </c>
      <c r="D14" s="273"/>
      <c r="E14" s="137" t="s">
        <v>59</v>
      </c>
      <c r="F14" s="4" t="s">
        <v>180</v>
      </c>
      <c r="G14" s="274"/>
      <c r="H14" s="137" t="s">
        <v>74</v>
      </c>
      <c r="I14" s="4" t="s">
        <v>178</v>
      </c>
      <c r="J14" s="144"/>
      <c r="K14" s="144" t="s">
        <v>58</v>
      </c>
      <c r="L14" s="4" t="s">
        <v>180</v>
      </c>
      <c r="M14" s="5" t="s">
        <v>73</v>
      </c>
      <c r="N14" s="6" t="s">
        <v>180</v>
      </c>
      <c r="O14" s="151" t="s">
        <v>57</v>
      </c>
      <c r="P14" s="4" t="s">
        <v>180</v>
      </c>
      <c r="Q14" s="151" t="s">
        <v>68</v>
      </c>
      <c r="R14" s="4" t="s">
        <v>179</v>
      </c>
      <c r="S14" s="38" t="s">
        <v>80</v>
      </c>
      <c r="T14" s="4" t="s">
        <v>42</v>
      </c>
      <c r="U14" s="5" t="s">
        <v>60</v>
      </c>
      <c r="V14" s="4" t="s">
        <v>34</v>
      </c>
      <c r="W14" s="5" t="s">
        <v>65</v>
      </c>
      <c r="X14" s="287" t="s">
        <v>41</v>
      </c>
      <c r="Y14" s="5" t="s">
        <v>156</v>
      </c>
      <c r="Z14" s="4" t="s">
        <v>43</v>
      </c>
      <c r="AA14" s="5" t="s">
        <v>72</v>
      </c>
      <c r="AB14" s="4" t="s">
        <v>33</v>
      </c>
      <c r="AC14" s="11" t="s">
        <v>61</v>
      </c>
      <c r="AD14" s="287" t="s">
        <v>40</v>
      </c>
      <c r="AE14" s="11" t="s">
        <v>67</v>
      </c>
      <c r="AF14" s="4" t="s">
        <v>119</v>
      </c>
      <c r="AG14" s="11" t="s">
        <v>69</v>
      </c>
      <c r="AH14" s="4" t="s">
        <v>121</v>
      </c>
      <c r="AI14" s="11" t="s">
        <v>79</v>
      </c>
    </row>
    <row r="15" spans="1:42" ht="18" customHeight="1">
      <c r="A15" s="316"/>
      <c r="B15" s="21">
        <v>2</v>
      </c>
      <c r="C15" s="6" t="s">
        <v>178</v>
      </c>
      <c r="D15" s="275"/>
      <c r="E15" s="138" t="s">
        <v>59</v>
      </c>
      <c r="F15" s="6" t="s">
        <v>180</v>
      </c>
      <c r="G15" s="275"/>
      <c r="H15" s="138" t="s">
        <v>74</v>
      </c>
      <c r="I15" s="195" t="s">
        <v>178</v>
      </c>
      <c r="J15" s="140"/>
      <c r="K15" s="140" t="s">
        <v>58</v>
      </c>
      <c r="L15" s="6" t="s">
        <v>180</v>
      </c>
      <c r="M15" s="8" t="s">
        <v>73</v>
      </c>
      <c r="N15" s="6" t="s">
        <v>180</v>
      </c>
      <c r="O15" s="279" t="s">
        <v>57</v>
      </c>
      <c r="P15" s="6" t="s">
        <v>180</v>
      </c>
      <c r="Q15" s="279" t="s">
        <v>68</v>
      </c>
      <c r="R15" s="6" t="s">
        <v>179</v>
      </c>
      <c r="S15" s="8" t="s">
        <v>80</v>
      </c>
      <c r="T15" s="6" t="s">
        <v>127</v>
      </c>
      <c r="U15" s="8" t="s">
        <v>177</v>
      </c>
      <c r="V15" s="6" t="s">
        <v>43</v>
      </c>
      <c r="W15" s="8" t="s">
        <v>72</v>
      </c>
      <c r="X15" s="39" t="s">
        <v>33</v>
      </c>
      <c r="Y15" s="8" t="s">
        <v>61</v>
      </c>
      <c r="Z15" s="6" t="s">
        <v>34</v>
      </c>
      <c r="AA15" s="38" t="s">
        <v>65</v>
      </c>
      <c r="AB15" s="39" t="s">
        <v>40</v>
      </c>
      <c r="AC15" s="7" t="s">
        <v>67</v>
      </c>
      <c r="AD15" s="39" t="s">
        <v>42</v>
      </c>
      <c r="AE15" s="7" t="s">
        <v>60</v>
      </c>
      <c r="AF15" s="6" t="s">
        <v>119</v>
      </c>
      <c r="AG15" s="7" t="s">
        <v>69</v>
      </c>
      <c r="AH15" s="6" t="s">
        <v>119</v>
      </c>
      <c r="AI15" s="7" t="s">
        <v>77</v>
      </c>
    </row>
    <row r="16" spans="1:42" ht="18" customHeight="1">
      <c r="A16" s="316"/>
      <c r="B16" s="21">
        <v>3</v>
      </c>
      <c r="C16" s="6" t="s">
        <v>180</v>
      </c>
      <c r="D16" s="275"/>
      <c r="E16" s="138" t="s">
        <v>67</v>
      </c>
      <c r="F16" s="6" t="s">
        <v>178</v>
      </c>
      <c r="G16" s="275"/>
      <c r="H16" s="254" t="s">
        <v>58</v>
      </c>
      <c r="I16" s="263" t="s">
        <v>180</v>
      </c>
      <c r="J16" s="138"/>
      <c r="K16" s="138" t="s">
        <v>76</v>
      </c>
      <c r="L16" s="6" t="s">
        <v>178</v>
      </c>
      <c r="M16" s="8" t="s">
        <v>59</v>
      </c>
      <c r="N16" s="277" t="s">
        <v>178</v>
      </c>
      <c r="O16" s="279" t="s">
        <v>69</v>
      </c>
      <c r="P16" s="6" t="s">
        <v>178</v>
      </c>
      <c r="Q16" s="279" t="s">
        <v>56</v>
      </c>
      <c r="R16" s="6" t="s">
        <v>181</v>
      </c>
      <c r="S16" s="8" t="s">
        <v>68</v>
      </c>
      <c r="T16" s="6" t="s">
        <v>34</v>
      </c>
      <c r="U16" s="8" t="s">
        <v>65</v>
      </c>
      <c r="V16" s="6" t="s">
        <v>41</v>
      </c>
      <c r="W16" s="8" t="s">
        <v>156</v>
      </c>
      <c r="X16" s="6" t="s">
        <v>43</v>
      </c>
      <c r="Y16" s="8" t="s">
        <v>72</v>
      </c>
      <c r="Z16" s="6" t="s">
        <v>121</v>
      </c>
      <c r="AA16" s="8" t="s">
        <v>79</v>
      </c>
      <c r="AB16" s="6" t="s">
        <v>127</v>
      </c>
      <c r="AC16" s="7" t="s">
        <v>177</v>
      </c>
      <c r="AD16" s="6" t="s">
        <v>123</v>
      </c>
      <c r="AE16" s="7" t="s">
        <v>61</v>
      </c>
      <c r="AF16" s="6" t="s">
        <v>42</v>
      </c>
      <c r="AG16" s="7" t="s">
        <v>60</v>
      </c>
      <c r="AH16" s="6" t="s">
        <v>119</v>
      </c>
      <c r="AI16" s="7" t="s">
        <v>77</v>
      </c>
    </row>
    <row r="17" spans="1:35" ht="18" customHeight="1">
      <c r="A17" s="316"/>
      <c r="B17" s="21">
        <v>4</v>
      </c>
      <c r="C17" s="6" t="s">
        <v>180</v>
      </c>
      <c r="D17" s="276"/>
      <c r="E17" s="138" t="s">
        <v>67</v>
      </c>
      <c r="F17" s="6" t="s">
        <v>178</v>
      </c>
      <c r="G17" s="276"/>
      <c r="H17" s="254" t="s">
        <v>58</v>
      </c>
      <c r="I17" s="263" t="s">
        <v>180</v>
      </c>
      <c r="J17" s="138"/>
      <c r="K17" s="138" t="s">
        <v>76</v>
      </c>
      <c r="L17" s="6" t="s">
        <v>178</v>
      </c>
      <c r="M17" s="8" t="s">
        <v>59</v>
      </c>
      <c r="N17" s="277" t="s">
        <v>178</v>
      </c>
      <c r="O17" s="279" t="s">
        <v>69</v>
      </c>
      <c r="P17" s="6" t="s">
        <v>178</v>
      </c>
      <c r="Q17" s="279" t="s">
        <v>56</v>
      </c>
      <c r="R17" s="6" t="s">
        <v>181</v>
      </c>
      <c r="S17" s="25" t="s">
        <v>68</v>
      </c>
      <c r="T17" s="6"/>
      <c r="U17" s="8"/>
      <c r="V17" s="6"/>
      <c r="W17" s="8"/>
      <c r="X17" s="6"/>
      <c r="Y17" s="8"/>
      <c r="Z17" s="6"/>
      <c r="AA17" s="8"/>
      <c r="AB17" s="6"/>
      <c r="AC17" s="7"/>
      <c r="AD17" s="6"/>
      <c r="AE17" s="7"/>
      <c r="AF17" s="6"/>
      <c r="AG17" s="7"/>
      <c r="AH17" s="6"/>
      <c r="AI17" s="7"/>
    </row>
    <row r="18" spans="1:35" ht="18" customHeight="1">
      <c r="A18" s="316">
        <v>5</v>
      </c>
      <c r="B18" s="20">
        <v>1</v>
      </c>
      <c r="C18" s="4" t="s">
        <v>189</v>
      </c>
      <c r="D18" s="253" t="s">
        <v>180</v>
      </c>
      <c r="E18" s="250"/>
      <c r="F18" s="4" t="s">
        <v>183</v>
      </c>
      <c r="G18" s="253" t="s">
        <v>184</v>
      </c>
      <c r="H18" s="250"/>
      <c r="I18" s="4" t="s">
        <v>181</v>
      </c>
      <c r="J18" s="253" t="s">
        <v>178</v>
      </c>
      <c r="K18" s="250"/>
      <c r="L18" s="4" t="s">
        <v>179</v>
      </c>
      <c r="M18" s="5" t="s">
        <v>59</v>
      </c>
      <c r="N18" s="4" t="s">
        <v>183</v>
      </c>
      <c r="O18" s="151" t="s">
        <v>71</v>
      </c>
      <c r="P18" s="4" t="s">
        <v>181</v>
      </c>
      <c r="Q18" s="151" t="s">
        <v>68</v>
      </c>
      <c r="R18" s="4" t="s">
        <v>178</v>
      </c>
      <c r="S18" s="38" t="s">
        <v>80</v>
      </c>
      <c r="T18" s="4" t="s">
        <v>43</v>
      </c>
      <c r="U18" s="5" t="s">
        <v>72</v>
      </c>
      <c r="V18" s="4" t="s">
        <v>120</v>
      </c>
      <c r="W18" s="5" t="s">
        <v>73</v>
      </c>
      <c r="X18" s="4" t="s">
        <v>120</v>
      </c>
      <c r="Y18" s="5" t="s">
        <v>74</v>
      </c>
      <c r="Z18" s="4" t="s">
        <v>36</v>
      </c>
      <c r="AA18" s="5" t="s">
        <v>78</v>
      </c>
      <c r="AB18" s="4" t="s">
        <v>119</v>
      </c>
      <c r="AC18" s="11" t="s">
        <v>56</v>
      </c>
      <c r="AD18" s="4" t="s">
        <v>127</v>
      </c>
      <c r="AE18" s="11" t="s">
        <v>177</v>
      </c>
      <c r="AF18" s="4" t="s">
        <v>121</v>
      </c>
      <c r="AG18" s="11" t="s">
        <v>79</v>
      </c>
      <c r="AH18" s="4" t="s">
        <v>41</v>
      </c>
      <c r="AI18" s="11" t="s">
        <v>156</v>
      </c>
    </row>
    <row r="19" spans="1:35" ht="18" customHeight="1">
      <c r="A19" s="316"/>
      <c r="B19" s="21">
        <v>2</v>
      </c>
      <c r="C19" s="6" t="s">
        <v>185</v>
      </c>
      <c r="D19" s="254" t="s">
        <v>180</v>
      </c>
      <c r="E19" s="186"/>
      <c r="F19" s="6" t="s">
        <v>183</v>
      </c>
      <c r="G19" s="254" t="s">
        <v>190</v>
      </c>
      <c r="H19" s="186"/>
      <c r="I19" s="6" t="s">
        <v>181</v>
      </c>
      <c r="J19" s="254" t="s">
        <v>178</v>
      </c>
      <c r="K19" s="186"/>
      <c r="L19" s="6" t="s">
        <v>179</v>
      </c>
      <c r="M19" s="8" t="s">
        <v>59</v>
      </c>
      <c r="N19" s="6" t="s">
        <v>183</v>
      </c>
      <c r="O19" s="279" t="s">
        <v>71</v>
      </c>
      <c r="P19" s="6" t="s">
        <v>181</v>
      </c>
      <c r="Q19" s="279" t="s">
        <v>68</v>
      </c>
      <c r="R19" s="6" t="s">
        <v>178</v>
      </c>
      <c r="S19" s="8" t="s">
        <v>80</v>
      </c>
      <c r="T19" s="6" t="s">
        <v>121</v>
      </c>
      <c r="U19" s="8" t="s">
        <v>79</v>
      </c>
      <c r="V19" s="6" t="s">
        <v>120</v>
      </c>
      <c r="W19" s="8" t="s">
        <v>73</v>
      </c>
      <c r="X19" s="6" t="s">
        <v>120</v>
      </c>
      <c r="Y19" s="8" t="s">
        <v>74</v>
      </c>
      <c r="Z19" s="6" t="s">
        <v>119</v>
      </c>
      <c r="AA19" s="8" t="s">
        <v>77</v>
      </c>
      <c r="AB19" s="6" t="s">
        <v>119</v>
      </c>
      <c r="AC19" s="7" t="s">
        <v>56</v>
      </c>
      <c r="AD19" s="6" t="s">
        <v>36</v>
      </c>
      <c r="AE19" s="7" t="s">
        <v>78</v>
      </c>
      <c r="AF19" s="6" t="s">
        <v>41</v>
      </c>
      <c r="AG19" s="7" t="s">
        <v>156</v>
      </c>
      <c r="AH19" s="6" t="s">
        <v>43</v>
      </c>
      <c r="AI19" s="7" t="s">
        <v>72</v>
      </c>
    </row>
    <row r="20" spans="1:35" ht="18" customHeight="1">
      <c r="A20" s="316"/>
      <c r="B20" s="21">
        <v>3</v>
      </c>
      <c r="C20" s="6" t="s">
        <v>183</v>
      </c>
      <c r="D20" s="138" t="s">
        <v>184</v>
      </c>
      <c r="E20" s="138"/>
      <c r="F20" s="6" t="s">
        <v>189</v>
      </c>
      <c r="G20" s="138" t="s">
        <v>182</v>
      </c>
      <c r="H20" s="138"/>
      <c r="I20" s="284" t="s">
        <v>179</v>
      </c>
      <c r="J20" s="138" t="s">
        <v>190</v>
      </c>
      <c r="K20" s="254"/>
      <c r="L20" s="277" t="s">
        <v>181</v>
      </c>
      <c r="M20" s="8" t="s">
        <v>73</v>
      </c>
      <c r="N20" s="6" t="s">
        <v>181</v>
      </c>
      <c r="O20" s="279" t="s">
        <v>57</v>
      </c>
      <c r="P20" s="6" t="s">
        <v>179</v>
      </c>
      <c r="Q20" s="279" t="s">
        <v>56</v>
      </c>
      <c r="R20" s="6" t="s">
        <v>180</v>
      </c>
      <c r="S20" s="8" t="s">
        <v>68</v>
      </c>
      <c r="T20" s="6" t="s">
        <v>41</v>
      </c>
      <c r="U20" s="8" t="s">
        <v>156</v>
      </c>
      <c r="V20" s="6" t="s">
        <v>36</v>
      </c>
      <c r="W20" s="8" t="s">
        <v>78</v>
      </c>
      <c r="X20" s="6" t="s">
        <v>35</v>
      </c>
      <c r="Y20" s="8" t="s">
        <v>74</v>
      </c>
      <c r="Z20" s="6" t="s">
        <v>119</v>
      </c>
      <c r="AA20" s="8" t="s">
        <v>77</v>
      </c>
      <c r="AB20" s="6"/>
      <c r="AC20" s="7"/>
      <c r="AD20" s="6"/>
      <c r="AE20" s="7"/>
      <c r="AF20" s="6" t="s">
        <v>43</v>
      </c>
      <c r="AG20" s="7" t="s">
        <v>72</v>
      </c>
      <c r="AH20" s="6" t="s">
        <v>127</v>
      </c>
      <c r="AI20" s="7" t="s">
        <v>177</v>
      </c>
    </row>
    <row r="21" spans="1:35" ht="18" customHeight="1">
      <c r="A21" s="316"/>
      <c r="B21" s="21">
        <v>4</v>
      </c>
      <c r="C21" s="6" t="s">
        <v>183</v>
      </c>
      <c r="D21" s="141" t="s">
        <v>190</v>
      </c>
      <c r="E21" s="138"/>
      <c r="F21" s="284" t="s">
        <v>179</v>
      </c>
      <c r="G21" s="141" t="s">
        <v>182</v>
      </c>
      <c r="H21" s="138"/>
      <c r="I21" s="6" t="s">
        <v>189</v>
      </c>
      <c r="J21" s="138" t="s">
        <v>184</v>
      </c>
      <c r="K21" s="254"/>
      <c r="L21" s="278" t="s">
        <v>181</v>
      </c>
      <c r="M21" s="8" t="s">
        <v>73</v>
      </c>
      <c r="N21" s="6" t="s">
        <v>181</v>
      </c>
      <c r="O21" s="279" t="s">
        <v>57</v>
      </c>
      <c r="P21" s="6" t="s">
        <v>179</v>
      </c>
      <c r="Q21" s="279" t="s">
        <v>56</v>
      </c>
      <c r="R21" s="6" t="s">
        <v>180</v>
      </c>
      <c r="S21" s="25" t="s">
        <v>68</v>
      </c>
      <c r="T21" s="6"/>
      <c r="U21" s="8"/>
      <c r="V21" s="6"/>
      <c r="W21" s="8"/>
      <c r="X21" s="6"/>
      <c r="Y21" s="8"/>
      <c r="Z21" s="6"/>
      <c r="AA21" s="8"/>
      <c r="AB21" s="6"/>
      <c r="AC21" s="7"/>
      <c r="AD21" s="6"/>
      <c r="AE21" s="7"/>
      <c r="AF21" s="6"/>
      <c r="AG21" s="7"/>
      <c r="AH21" s="6"/>
      <c r="AI21" s="7"/>
    </row>
    <row r="22" spans="1:35" ht="18" customHeight="1">
      <c r="A22" s="313">
        <v>6</v>
      </c>
      <c r="B22" s="20">
        <v>1</v>
      </c>
      <c r="C22" s="4" t="s">
        <v>178</v>
      </c>
      <c r="D22" s="259"/>
      <c r="E22" s="137" t="s">
        <v>59</v>
      </c>
      <c r="F22" s="4" t="s">
        <v>178</v>
      </c>
      <c r="G22" s="137"/>
      <c r="H22" s="253" t="s">
        <v>58</v>
      </c>
      <c r="I22" s="258" t="s">
        <v>180</v>
      </c>
      <c r="J22" s="137"/>
      <c r="K22" s="137" t="s">
        <v>76</v>
      </c>
      <c r="L22" s="4" t="s">
        <v>182</v>
      </c>
      <c r="M22" s="5" t="s">
        <v>70</v>
      </c>
      <c r="N22" s="4" t="s">
        <v>182</v>
      </c>
      <c r="O22" s="151" t="s">
        <v>71</v>
      </c>
      <c r="P22" s="4" t="s">
        <v>180</v>
      </c>
      <c r="Q22" s="151" t="s">
        <v>68</v>
      </c>
      <c r="R22" s="4" t="s">
        <v>179</v>
      </c>
      <c r="S22" s="38" t="s">
        <v>80</v>
      </c>
      <c r="T22" s="4" t="s">
        <v>33</v>
      </c>
      <c r="U22" s="5" t="s">
        <v>61</v>
      </c>
      <c r="V22" s="4" t="s">
        <v>119</v>
      </c>
      <c r="W22" s="5" t="s">
        <v>64</v>
      </c>
      <c r="X22" s="4" t="s">
        <v>36</v>
      </c>
      <c r="Y22" s="5" t="s">
        <v>78</v>
      </c>
      <c r="Z22" s="4" t="s">
        <v>124</v>
      </c>
      <c r="AA22" s="5" t="s">
        <v>65</v>
      </c>
      <c r="AB22" s="4" t="s">
        <v>41</v>
      </c>
      <c r="AC22" s="11" t="s">
        <v>156</v>
      </c>
      <c r="AD22" s="4" t="s">
        <v>121</v>
      </c>
      <c r="AE22" s="11" t="s">
        <v>188</v>
      </c>
      <c r="AF22" s="4" t="s">
        <v>40</v>
      </c>
      <c r="AG22" s="11" t="s">
        <v>57</v>
      </c>
      <c r="AH22" s="4" t="s">
        <v>167</v>
      </c>
      <c r="AI22" s="11" t="s">
        <v>79</v>
      </c>
    </row>
    <row r="23" spans="1:35" ht="18" customHeight="1">
      <c r="A23" s="314"/>
      <c r="B23" s="21">
        <v>2</v>
      </c>
      <c r="C23" s="6" t="s">
        <v>178</v>
      </c>
      <c r="D23" s="260"/>
      <c r="E23" s="138" t="s">
        <v>59</v>
      </c>
      <c r="F23" s="6" t="s">
        <v>178</v>
      </c>
      <c r="G23" s="138"/>
      <c r="H23" s="254" t="s">
        <v>58</v>
      </c>
      <c r="I23" s="257" t="s">
        <v>180</v>
      </c>
      <c r="J23" s="138"/>
      <c r="K23" s="138" t="s">
        <v>76</v>
      </c>
      <c r="L23" s="6" t="s">
        <v>182</v>
      </c>
      <c r="M23" s="8" t="s">
        <v>70</v>
      </c>
      <c r="N23" s="6" t="s">
        <v>182</v>
      </c>
      <c r="O23" s="279" t="s">
        <v>71</v>
      </c>
      <c r="P23" s="6" t="s">
        <v>180</v>
      </c>
      <c r="Q23" s="279" t="s">
        <v>68</v>
      </c>
      <c r="R23" s="6" t="s">
        <v>179</v>
      </c>
      <c r="S23" s="8" t="s">
        <v>80</v>
      </c>
      <c r="T23" s="6" t="s">
        <v>36</v>
      </c>
      <c r="U23" s="8" t="s">
        <v>78</v>
      </c>
      <c r="V23" s="6" t="s">
        <v>119</v>
      </c>
      <c r="W23" s="8" t="s">
        <v>64</v>
      </c>
      <c r="X23" s="6" t="s">
        <v>124</v>
      </c>
      <c r="Y23" s="8" t="s">
        <v>65</v>
      </c>
      <c r="Z23" s="6" t="s">
        <v>41</v>
      </c>
      <c r="AA23" s="8" t="s">
        <v>156</v>
      </c>
      <c r="AB23" s="6" t="s">
        <v>121</v>
      </c>
      <c r="AC23" s="7" t="s">
        <v>188</v>
      </c>
      <c r="AD23" s="6" t="s">
        <v>167</v>
      </c>
      <c r="AE23" s="7" t="s">
        <v>79</v>
      </c>
      <c r="AF23" s="6" t="s">
        <v>123</v>
      </c>
      <c r="AG23" s="7" t="s">
        <v>61</v>
      </c>
      <c r="AH23" s="6" t="s">
        <v>40</v>
      </c>
      <c r="AI23" s="7" t="s">
        <v>57</v>
      </c>
    </row>
    <row r="24" spans="1:35" ht="18" customHeight="1">
      <c r="A24" s="314"/>
      <c r="B24" s="21">
        <v>3</v>
      </c>
      <c r="C24" s="6" t="s">
        <v>182</v>
      </c>
      <c r="D24" s="138"/>
      <c r="E24" s="138" t="s">
        <v>71</v>
      </c>
      <c r="F24" s="6" t="s">
        <v>180</v>
      </c>
      <c r="G24" s="138"/>
      <c r="H24" s="138" t="s">
        <v>74</v>
      </c>
      <c r="I24" s="35" t="s">
        <v>182</v>
      </c>
      <c r="J24" s="138"/>
      <c r="K24" s="138" t="s">
        <v>70</v>
      </c>
      <c r="L24" s="6" t="s">
        <v>178</v>
      </c>
      <c r="M24" s="8" t="s">
        <v>59</v>
      </c>
      <c r="N24" s="6" t="s">
        <v>178</v>
      </c>
      <c r="O24" s="279" t="s">
        <v>69</v>
      </c>
      <c r="P24" s="6" t="s">
        <v>178</v>
      </c>
      <c r="Q24" s="279" t="s">
        <v>56</v>
      </c>
      <c r="R24" s="6" t="s">
        <v>181</v>
      </c>
      <c r="S24" s="8" t="s">
        <v>68</v>
      </c>
      <c r="T24" s="6" t="s">
        <v>41</v>
      </c>
      <c r="U24" s="8" t="s">
        <v>156</v>
      </c>
      <c r="V24" s="6" t="s">
        <v>33</v>
      </c>
      <c r="W24" s="8" t="s">
        <v>61</v>
      </c>
      <c r="X24" s="6" t="s">
        <v>127</v>
      </c>
      <c r="Y24" s="8" t="s">
        <v>177</v>
      </c>
      <c r="Z24" s="6" t="s">
        <v>120</v>
      </c>
      <c r="AA24" s="8" t="s">
        <v>76</v>
      </c>
      <c r="AB24" s="6" t="s">
        <v>123</v>
      </c>
      <c r="AC24" s="7" t="s">
        <v>113</v>
      </c>
      <c r="AD24" s="6" t="s">
        <v>119</v>
      </c>
      <c r="AE24" s="7" t="s">
        <v>64</v>
      </c>
      <c r="AF24" s="6" t="s">
        <v>167</v>
      </c>
      <c r="AG24" s="7" t="s">
        <v>79</v>
      </c>
      <c r="AH24" s="6" t="s">
        <v>36</v>
      </c>
      <c r="AI24" s="7" t="s">
        <v>78</v>
      </c>
    </row>
    <row r="25" spans="1:35" ht="18" customHeight="1">
      <c r="A25" s="314"/>
      <c r="B25" s="21">
        <v>4</v>
      </c>
      <c r="C25" s="6" t="s">
        <v>182</v>
      </c>
      <c r="D25" s="141"/>
      <c r="E25" s="138" t="s">
        <v>71</v>
      </c>
      <c r="F25" s="6" t="s">
        <v>180</v>
      </c>
      <c r="G25" s="138"/>
      <c r="H25" s="138" t="s">
        <v>74</v>
      </c>
      <c r="I25" s="6" t="s">
        <v>182</v>
      </c>
      <c r="J25" s="138"/>
      <c r="K25" s="138" t="s">
        <v>70</v>
      </c>
      <c r="L25" s="6" t="s">
        <v>178</v>
      </c>
      <c r="M25" s="8" t="s">
        <v>59</v>
      </c>
      <c r="N25" s="6" t="s">
        <v>178</v>
      </c>
      <c r="O25" s="279" t="s">
        <v>69</v>
      </c>
      <c r="P25" s="6" t="s">
        <v>178</v>
      </c>
      <c r="Q25" s="279" t="s">
        <v>56</v>
      </c>
      <c r="R25" s="24" t="s">
        <v>181</v>
      </c>
      <c r="S25" s="25" t="s">
        <v>68</v>
      </c>
      <c r="T25" s="6" t="s">
        <v>124</v>
      </c>
      <c r="U25" s="8" t="s">
        <v>65</v>
      </c>
      <c r="V25" s="6" t="s">
        <v>121</v>
      </c>
      <c r="W25" s="8" t="s">
        <v>188</v>
      </c>
      <c r="X25" s="6" t="s">
        <v>41</v>
      </c>
      <c r="Y25" s="8" t="s">
        <v>156</v>
      </c>
      <c r="Z25" s="24" t="s">
        <v>120</v>
      </c>
      <c r="AA25" s="25" t="s">
        <v>76</v>
      </c>
      <c r="AB25" s="6" t="s">
        <v>167</v>
      </c>
      <c r="AC25" s="27" t="s">
        <v>79</v>
      </c>
      <c r="AD25" s="6" t="s">
        <v>119</v>
      </c>
      <c r="AE25" s="27" t="s">
        <v>64</v>
      </c>
      <c r="AF25" s="6" t="s">
        <v>127</v>
      </c>
      <c r="AG25" s="27" t="s">
        <v>177</v>
      </c>
      <c r="AH25" s="6" t="s">
        <v>123</v>
      </c>
      <c r="AI25" s="7" t="s">
        <v>61</v>
      </c>
    </row>
    <row r="26" spans="1:35" ht="18" customHeight="1">
      <c r="A26" s="118">
        <v>7</v>
      </c>
      <c r="B26" s="20">
        <v>1</v>
      </c>
      <c r="C26" s="251"/>
      <c r="D26" s="137"/>
      <c r="E26" s="253"/>
      <c r="F26" s="255"/>
      <c r="G26" s="137"/>
      <c r="H26" s="253"/>
      <c r="I26" s="255"/>
      <c r="J26" s="137"/>
      <c r="K26" s="253"/>
      <c r="L26" s="4"/>
      <c r="M26" s="5"/>
      <c r="N26" s="4"/>
      <c r="O26" s="5"/>
      <c r="P26" s="4"/>
      <c r="Q26" s="5"/>
      <c r="R26" s="4"/>
      <c r="S26" s="38"/>
      <c r="T26" s="4"/>
      <c r="U26" s="5"/>
      <c r="V26" s="4"/>
      <c r="W26" s="5"/>
      <c r="X26" s="4"/>
      <c r="Y26" s="5"/>
      <c r="Z26" s="16"/>
      <c r="AA26" s="280"/>
      <c r="AB26" s="4"/>
      <c r="AC26" s="5"/>
      <c r="AD26" s="4"/>
      <c r="AE26" s="5"/>
      <c r="AF26" s="4"/>
      <c r="AG26" s="5"/>
      <c r="AH26" s="4"/>
      <c r="AI26" s="11"/>
    </row>
    <row r="27" spans="1:35" ht="18" customHeight="1">
      <c r="A27" s="119"/>
      <c r="B27" s="21">
        <v>2</v>
      </c>
      <c r="C27" s="29"/>
      <c r="D27" s="138"/>
      <c r="E27" s="254"/>
      <c r="F27" s="195"/>
      <c r="G27" s="138"/>
      <c r="H27" s="254"/>
      <c r="I27" s="195"/>
      <c r="J27" s="138"/>
      <c r="K27" s="254"/>
      <c r="L27" s="6"/>
      <c r="M27" s="8"/>
      <c r="N27" s="6"/>
      <c r="O27" s="8"/>
      <c r="P27" s="6"/>
      <c r="Q27" s="8"/>
      <c r="R27" s="6"/>
      <c r="S27" s="8"/>
      <c r="T27" s="6"/>
      <c r="U27" s="8"/>
      <c r="V27" s="6"/>
      <c r="W27" s="8"/>
      <c r="X27" s="6"/>
      <c r="Y27" s="8"/>
      <c r="Z27" s="15"/>
      <c r="AA27" s="9"/>
      <c r="AB27" s="6"/>
      <c r="AC27" s="8"/>
      <c r="AD27" s="6"/>
      <c r="AE27" s="8"/>
      <c r="AF27" s="6"/>
      <c r="AG27" s="8"/>
      <c r="AH27" s="6"/>
      <c r="AI27" s="7"/>
    </row>
    <row r="28" spans="1:35" ht="18" customHeight="1">
      <c r="A28" s="314"/>
      <c r="B28" s="21">
        <v>3</v>
      </c>
      <c r="C28" s="6"/>
      <c r="D28" s="138"/>
      <c r="E28" s="254"/>
      <c r="F28" s="195"/>
      <c r="G28" s="138"/>
      <c r="H28" s="254"/>
      <c r="I28" s="195"/>
      <c r="J28" s="138"/>
      <c r="K28" s="254"/>
      <c r="L28" s="6"/>
      <c r="M28" s="8"/>
      <c r="N28" s="6"/>
      <c r="O28" s="8"/>
      <c r="P28" s="6"/>
      <c r="Q28" s="8"/>
      <c r="R28" s="6"/>
      <c r="S28" s="8"/>
      <c r="T28" s="6"/>
      <c r="U28" s="8"/>
      <c r="V28" s="6"/>
      <c r="W28" s="8"/>
      <c r="X28" s="6"/>
      <c r="Y28" s="8"/>
      <c r="Z28" s="6"/>
      <c r="AA28" s="9"/>
      <c r="AB28" s="6"/>
      <c r="AC28" s="8"/>
      <c r="AD28" s="6"/>
      <c r="AE28" s="8"/>
      <c r="AF28" s="6"/>
      <c r="AG28" s="8"/>
      <c r="AH28" s="6"/>
      <c r="AI28" s="7"/>
    </row>
    <row r="29" spans="1:35" ht="18" customHeight="1">
      <c r="A29" s="314"/>
      <c r="B29" s="21">
        <v>4</v>
      </c>
      <c r="C29" s="6"/>
      <c r="D29" s="138"/>
      <c r="E29" s="254"/>
      <c r="F29" s="195"/>
      <c r="G29" s="138"/>
      <c r="H29" s="254"/>
      <c r="I29" s="195"/>
      <c r="J29" s="138"/>
      <c r="K29" s="186"/>
      <c r="L29" s="6"/>
      <c r="M29" s="7"/>
      <c r="N29" s="6"/>
      <c r="O29" s="7"/>
      <c r="P29" s="6"/>
      <c r="Q29" s="7"/>
      <c r="R29" s="6"/>
      <c r="S29" s="7"/>
      <c r="T29" s="6"/>
      <c r="U29" s="7"/>
      <c r="V29" s="6"/>
      <c r="W29" s="8"/>
      <c r="X29" s="6"/>
      <c r="Y29" s="8"/>
      <c r="Z29" s="15"/>
      <c r="AA29" s="9"/>
      <c r="AB29" s="6"/>
      <c r="AC29" s="8"/>
      <c r="AD29" s="6"/>
      <c r="AE29" s="8"/>
      <c r="AF29" s="6"/>
      <c r="AG29" s="8"/>
      <c r="AH29" s="6"/>
      <c r="AI29" s="7"/>
    </row>
    <row r="30" spans="1:35" ht="18" customHeight="1">
      <c r="A30" s="315"/>
      <c r="B30" s="22">
        <v>5</v>
      </c>
      <c r="C30" s="252"/>
      <c r="D30" s="141"/>
      <c r="E30" s="261"/>
      <c r="F30" s="133"/>
      <c r="G30" s="141"/>
      <c r="H30" s="134"/>
      <c r="I30" s="133"/>
      <c r="J30" s="141"/>
      <c r="K30" s="261"/>
      <c r="L30" s="133"/>
      <c r="M30" s="27"/>
      <c r="N30" s="133"/>
      <c r="O30" s="135"/>
      <c r="P30" s="133"/>
      <c r="Q30" s="27"/>
      <c r="R30" s="133"/>
      <c r="S30" s="135"/>
      <c r="T30" s="24"/>
      <c r="U30" s="135"/>
      <c r="V30" s="133"/>
      <c r="W30" s="27"/>
      <c r="X30" s="133"/>
      <c r="Y30" s="27"/>
      <c r="Z30" s="133"/>
      <c r="AA30" s="27"/>
      <c r="AB30" s="133"/>
      <c r="AC30" s="27"/>
      <c r="AD30" s="133"/>
      <c r="AE30" s="27"/>
      <c r="AF30" s="133"/>
      <c r="AG30" s="27"/>
      <c r="AH30" s="133"/>
      <c r="AI30" s="27"/>
    </row>
  </sheetData>
  <mergeCells count="43">
    <mergeCell ref="A22:A25"/>
    <mergeCell ref="A28:A30"/>
    <mergeCell ref="AF5:AG5"/>
    <mergeCell ref="AH5:AI5"/>
    <mergeCell ref="A10:A13"/>
    <mergeCell ref="A14:A17"/>
    <mergeCell ref="A18:A21"/>
    <mergeCell ref="C5:E5"/>
    <mergeCell ref="F5:H5"/>
    <mergeCell ref="I5:K5"/>
    <mergeCell ref="L5:M5"/>
    <mergeCell ref="AB4:AC4"/>
    <mergeCell ref="AD4:AE4"/>
    <mergeCell ref="A6:A9"/>
    <mergeCell ref="N5:O5"/>
    <mergeCell ref="P5:Q5"/>
    <mergeCell ref="R5:S5"/>
    <mergeCell ref="T5:U5"/>
    <mergeCell ref="Z5:AA5"/>
    <mergeCell ref="AB5:AC5"/>
    <mergeCell ref="AD5:AE5"/>
    <mergeCell ref="C4:E4"/>
    <mergeCell ref="F4:H4"/>
    <mergeCell ref="V5:W5"/>
    <mergeCell ref="X5:Y5"/>
    <mergeCell ref="Z4:AA4"/>
    <mergeCell ref="A5:B5"/>
    <mergeCell ref="I4:K4"/>
    <mergeCell ref="L4:M4"/>
    <mergeCell ref="A1:L1"/>
    <mergeCell ref="M1:AI1"/>
    <mergeCell ref="A2:H2"/>
    <mergeCell ref="M2:AI2"/>
    <mergeCell ref="M3:AI3"/>
    <mergeCell ref="AF4:AG4"/>
    <mergeCell ref="AH4:AI4"/>
    <mergeCell ref="N4:O4"/>
    <mergeCell ref="P4:Q4"/>
    <mergeCell ref="R4:S4"/>
    <mergeCell ref="T4:U4"/>
    <mergeCell ref="V4:W4"/>
    <mergeCell ref="X4:Y4"/>
    <mergeCell ref="A4:B4"/>
  </mergeCells>
  <pageMargins left="0" right="0" top="0" bottom="0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81"/>
  <sheetViews>
    <sheetView topLeftCell="A31" zoomScale="110" zoomScaleNormal="110" workbookViewId="0">
      <selection activeCell="CC17" sqref="CC17"/>
    </sheetView>
  </sheetViews>
  <sheetFormatPr defaultRowHeight="12.75"/>
  <cols>
    <col min="1" max="1" width="3.42578125" customWidth="1"/>
    <col min="2" max="2" width="4.85546875" customWidth="1"/>
    <col min="3" max="3" width="4" customWidth="1"/>
    <col min="4" max="4" width="7.28515625" customWidth="1"/>
    <col min="5" max="5" width="5" customWidth="1"/>
    <col min="6" max="7" width="3.85546875" customWidth="1"/>
    <col min="8" max="8" width="5.140625" customWidth="1"/>
    <col min="9" max="10" width="5.5703125" customWidth="1"/>
    <col min="11" max="11" width="5" customWidth="1"/>
    <col min="12" max="13" width="4.28515625" customWidth="1"/>
    <col min="14" max="14" width="5.7109375" customWidth="1"/>
    <col min="15" max="16" width="4.42578125" customWidth="1"/>
    <col min="17" max="17" width="5.85546875" customWidth="1"/>
    <col min="18" max="19" width="4.140625" customWidth="1"/>
    <col min="20" max="23" width="6.5703125" customWidth="1"/>
    <col min="24" max="25" width="3.7109375" customWidth="1"/>
    <col min="26" max="26" width="5.140625" customWidth="1"/>
    <col min="27" max="28" width="3.5703125" customWidth="1"/>
    <col min="29" max="29" width="5.5703125" customWidth="1"/>
    <col min="30" max="31" width="3.7109375" customWidth="1"/>
    <col min="32" max="32" width="6.28515625" customWidth="1"/>
    <col min="33" max="34" width="3.7109375" customWidth="1"/>
    <col min="35" max="35" width="5.140625" customWidth="1"/>
    <col min="36" max="37" width="3.85546875" customWidth="1"/>
    <col min="38" max="38" width="5.5703125" customWidth="1"/>
    <col min="39" max="40" width="3.42578125" customWidth="1"/>
    <col min="41" max="41" width="5" customWidth="1"/>
    <col min="42" max="43" width="4.140625" customWidth="1"/>
    <col min="44" max="44" width="5.28515625" customWidth="1"/>
    <col min="45" max="46" width="4" customWidth="1"/>
    <col min="47" max="47" width="6.42578125" customWidth="1"/>
    <col min="48" max="48" width="5" customWidth="1"/>
    <col min="49" max="50" width="4" customWidth="1"/>
    <col min="51" max="51" width="5.5703125" customWidth="1"/>
    <col min="52" max="56" width="4" customWidth="1"/>
    <col min="57" max="57" width="5.28515625" customWidth="1"/>
    <col min="58" max="76" width="4" customWidth="1"/>
  </cols>
  <sheetData>
    <row r="1" spans="1:84" ht="16.5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121"/>
      <c r="N1" s="299" t="s">
        <v>110</v>
      </c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</row>
    <row r="2" spans="1:84" ht="15" customHeight="1">
      <c r="A2" s="300" t="s">
        <v>1</v>
      </c>
      <c r="B2" s="300"/>
      <c r="C2" s="300"/>
      <c r="D2" s="300"/>
      <c r="E2" s="300"/>
      <c r="F2" s="300"/>
      <c r="G2" s="300"/>
      <c r="H2" s="300"/>
      <c r="I2" s="19"/>
      <c r="J2" s="19"/>
      <c r="K2" s="19"/>
      <c r="L2" s="1"/>
      <c r="M2" s="1"/>
      <c r="N2" s="301" t="s">
        <v>111</v>
      </c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</row>
    <row r="3" spans="1:84" ht="13.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95">
        <v>1</v>
      </c>
      <c r="AW3" s="95">
        <v>2</v>
      </c>
      <c r="AX3" s="95">
        <v>3</v>
      </c>
      <c r="AY3" s="95">
        <v>4</v>
      </c>
      <c r="AZ3" s="95">
        <v>5</v>
      </c>
      <c r="BA3" s="95">
        <v>6</v>
      </c>
      <c r="BB3" s="95">
        <v>7</v>
      </c>
      <c r="BC3" s="95">
        <v>8</v>
      </c>
      <c r="BD3" s="95">
        <v>9</v>
      </c>
      <c r="BE3" s="95">
        <v>10</v>
      </c>
      <c r="BF3" s="95">
        <v>11</v>
      </c>
      <c r="BG3" s="95">
        <v>12</v>
      </c>
      <c r="BH3" s="95">
        <v>13</v>
      </c>
      <c r="BI3" s="95">
        <v>14</v>
      </c>
      <c r="BJ3" s="95">
        <v>15</v>
      </c>
      <c r="BK3" s="95">
        <v>16</v>
      </c>
      <c r="BL3" s="95">
        <v>17</v>
      </c>
      <c r="BM3" s="95">
        <v>18</v>
      </c>
      <c r="BN3" s="95">
        <v>19</v>
      </c>
      <c r="BO3" s="95">
        <v>20</v>
      </c>
      <c r="BP3" s="95">
        <v>21</v>
      </c>
      <c r="BQ3" s="95">
        <v>22</v>
      </c>
      <c r="BR3" s="95">
        <v>23</v>
      </c>
      <c r="BS3" s="95">
        <v>24</v>
      </c>
      <c r="BT3" s="95">
        <v>25</v>
      </c>
      <c r="BU3" s="95">
        <v>26</v>
      </c>
      <c r="BV3" s="95"/>
      <c r="BW3" s="95"/>
      <c r="BX3" s="95"/>
      <c r="BY3" s="94"/>
    </row>
    <row r="4" spans="1:84" ht="15" customHeight="1">
      <c r="A4" s="322" t="s">
        <v>3</v>
      </c>
      <c r="B4" s="323"/>
      <c r="C4" s="304" t="s">
        <v>46</v>
      </c>
      <c r="D4" s="304"/>
      <c r="E4" s="304"/>
      <c r="F4" s="304" t="s">
        <v>5</v>
      </c>
      <c r="G4" s="304"/>
      <c r="H4" s="304"/>
      <c r="I4" s="305" t="s">
        <v>6</v>
      </c>
      <c r="J4" s="307"/>
      <c r="K4" s="306"/>
      <c r="L4" s="304" t="s">
        <v>7</v>
      </c>
      <c r="M4" s="304"/>
      <c r="N4" s="304"/>
      <c r="O4" s="304" t="s">
        <v>8</v>
      </c>
      <c r="P4" s="305"/>
      <c r="Q4" s="305"/>
      <c r="R4" s="305" t="s">
        <v>9</v>
      </c>
      <c r="S4" s="307"/>
      <c r="T4" s="307"/>
      <c r="U4" s="324" t="s">
        <v>109</v>
      </c>
      <c r="V4" s="329"/>
      <c r="W4" s="325"/>
      <c r="X4" s="306" t="s">
        <v>10</v>
      </c>
      <c r="Y4" s="306"/>
      <c r="Z4" s="304"/>
      <c r="AA4" s="304" t="s">
        <v>11</v>
      </c>
      <c r="AB4" s="304"/>
      <c r="AC4" s="304"/>
      <c r="AD4" s="305" t="s">
        <v>12</v>
      </c>
      <c r="AE4" s="307"/>
      <c r="AF4" s="307"/>
      <c r="AG4" s="305" t="s">
        <v>25</v>
      </c>
      <c r="AH4" s="307"/>
      <c r="AI4" s="306"/>
      <c r="AJ4" s="305" t="s">
        <v>13</v>
      </c>
      <c r="AK4" s="307"/>
      <c r="AL4" s="306"/>
      <c r="AM4" s="304" t="s">
        <v>14</v>
      </c>
      <c r="AN4" s="304"/>
      <c r="AO4" s="304"/>
      <c r="AP4" s="305" t="s">
        <v>15</v>
      </c>
      <c r="AQ4" s="307"/>
      <c r="AR4" s="306"/>
      <c r="AS4" s="304" t="s">
        <v>16</v>
      </c>
      <c r="AT4" s="305"/>
      <c r="AU4" s="305"/>
      <c r="AV4" s="96" t="s">
        <v>69</v>
      </c>
      <c r="AW4" s="96" t="s">
        <v>64</v>
      </c>
      <c r="AX4" s="96" t="s">
        <v>59</v>
      </c>
      <c r="AY4" s="96" t="s">
        <v>96</v>
      </c>
      <c r="AZ4" s="96" t="s">
        <v>112</v>
      </c>
      <c r="BA4" s="96" t="s">
        <v>77</v>
      </c>
      <c r="BB4" s="96" t="s">
        <v>80</v>
      </c>
      <c r="BC4" s="96" t="s">
        <v>65</v>
      </c>
      <c r="BD4" s="96" t="s">
        <v>61</v>
      </c>
      <c r="BE4" s="96" t="s">
        <v>97</v>
      </c>
      <c r="BF4" s="96" t="s">
        <v>113</v>
      </c>
      <c r="BG4" s="96" t="s">
        <v>78</v>
      </c>
      <c r="BH4" s="96" t="s">
        <v>76</v>
      </c>
      <c r="BI4" s="96" t="s">
        <v>68</v>
      </c>
      <c r="BJ4" s="96" t="s">
        <v>57</v>
      </c>
      <c r="BK4" s="96" t="s">
        <v>67</v>
      </c>
      <c r="BL4" s="96" t="s">
        <v>74</v>
      </c>
      <c r="BM4" s="96" t="s">
        <v>81</v>
      </c>
      <c r="BN4" s="96" t="s">
        <v>73</v>
      </c>
      <c r="BO4" s="96" t="s">
        <v>70</v>
      </c>
      <c r="BP4" s="83" t="s">
        <v>71</v>
      </c>
      <c r="BQ4" s="83" t="s">
        <v>79</v>
      </c>
      <c r="BR4" s="83" t="s">
        <v>62</v>
      </c>
      <c r="BS4" s="83" t="s">
        <v>114</v>
      </c>
      <c r="BT4" s="83" t="s">
        <v>66</v>
      </c>
      <c r="BU4" s="83" t="s">
        <v>75</v>
      </c>
      <c r="BV4" s="83" t="s">
        <v>60</v>
      </c>
      <c r="BW4" s="83" t="s">
        <v>72</v>
      </c>
      <c r="BX4" s="83" t="s">
        <v>115</v>
      </c>
      <c r="BY4" s="2"/>
      <c r="BZ4" s="2"/>
      <c r="CA4" s="2"/>
      <c r="CB4" s="2"/>
      <c r="CC4" s="2"/>
      <c r="CD4" s="2"/>
      <c r="CE4" s="2"/>
      <c r="CF4" s="2"/>
    </row>
    <row r="5" spans="1:84" ht="15" customHeight="1">
      <c r="A5" s="320" t="s">
        <v>4</v>
      </c>
      <c r="B5" s="320"/>
      <c r="C5" s="308" t="s">
        <v>19</v>
      </c>
      <c r="D5" s="308"/>
      <c r="E5" s="308"/>
      <c r="F5" s="308" t="s">
        <v>20</v>
      </c>
      <c r="G5" s="308"/>
      <c r="H5" s="308"/>
      <c r="I5" s="308" t="s">
        <v>21</v>
      </c>
      <c r="J5" s="308"/>
      <c r="K5" s="308"/>
      <c r="L5" s="311" t="s">
        <v>101</v>
      </c>
      <c r="M5" s="319"/>
      <c r="N5" s="312"/>
      <c r="O5" s="308" t="s">
        <v>23</v>
      </c>
      <c r="P5" s="309"/>
      <c r="Q5" s="309"/>
      <c r="R5" s="308" t="s">
        <v>23</v>
      </c>
      <c r="S5" s="309"/>
      <c r="T5" s="309"/>
      <c r="U5" s="326"/>
      <c r="V5" s="330"/>
      <c r="W5" s="327"/>
      <c r="X5" s="308" t="s">
        <v>24</v>
      </c>
      <c r="Y5" s="308"/>
      <c r="Z5" s="308"/>
      <c r="AA5" s="308" t="s">
        <v>2</v>
      </c>
      <c r="AB5" s="308"/>
      <c r="AC5" s="308"/>
      <c r="AD5" s="311" t="s">
        <v>18</v>
      </c>
      <c r="AE5" s="319"/>
      <c r="AF5" s="319"/>
      <c r="AG5" s="311" t="s">
        <v>17</v>
      </c>
      <c r="AH5" s="319"/>
      <c r="AI5" s="312"/>
      <c r="AJ5" s="311" t="s">
        <v>45</v>
      </c>
      <c r="AK5" s="319"/>
      <c r="AL5" s="312"/>
      <c r="AM5" s="311" t="s">
        <v>26</v>
      </c>
      <c r="AN5" s="319"/>
      <c r="AO5" s="312"/>
      <c r="AP5" s="311" t="s">
        <v>27</v>
      </c>
      <c r="AQ5" s="319"/>
      <c r="AR5" s="312"/>
      <c r="AS5" s="311" t="s">
        <v>28</v>
      </c>
      <c r="AT5" s="319"/>
      <c r="AU5" s="319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</row>
    <row r="6" spans="1:84" ht="17.100000000000001" customHeight="1">
      <c r="A6" s="313">
        <v>2</v>
      </c>
      <c r="B6" s="20">
        <v>1</v>
      </c>
      <c r="C6" s="4"/>
      <c r="D6" s="5"/>
      <c r="E6" s="5"/>
      <c r="F6" s="4"/>
      <c r="G6" s="5"/>
      <c r="H6" s="5"/>
      <c r="I6" s="4"/>
      <c r="J6" s="137"/>
      <c r="K6" s="5"/>
      <c r="L6" s="4"/>
      <c r="M6" s="137"/>
      <c r="N6" s="5"/>
      <c r="O6" s="4"/>
      <c r="P6" s="137"/>
      <c r="Q6" s="5"/>
      <c r="R6" s="4"/>
      <c r="S6" s="137"/>
      <c r="T6" s="5"/>
      <c r="U6" s="35"/>
      <c r="V6" s="143"/>
      <c r="W6" s="74"/>
      <c r="X6" s="4"/>
      <c r="Y6" s="137"/>
      <c r="Z6" s="5"/>
      <c r="AA6" s="4"/>
      <c r="AB6" s="137"/>
      <c r="AC6" s="5"/>
      <c r="AD6" s="4"/>
      <c r="AE6" s="137"/>
      <c r="AF6" s="5"/>
      <c r="AG6" s="4"/>
      <c r="AH6" s="137"/>
      <c r="AI6" s="5"/>
      <c r="AJ6" s="4"/>
      <c r="AK6" s="137"/>
      <c r="AL6" s="5"/>
      <c r="AM6" s="4"/>
      <c r="AN6" s="137"/>
      <c r="AO6" s="5"/>
      <c r="AP6" s="4"/>
      <c r="AQ6" s="137"/>
      <c r="AR6" s="5"/>
      <c r="AS6" s="4"/>
      <c r="AT6" s="137"/>
      <c r="AU6" s="151"/>
      <c r="AV6" s="150">
        <f>COUNTIF($C$6:$AU$6,"Hương")</f>
        <v>0</v>
      </c>
      <c r="AW6" s="99">
        <f>COUNTIF($C$6:$AU$6,"Lân")</f>
        <v>0</v>
      </c>
      <c r="AX6" s="99">
        <f>COUNTIF($C$6:$AU$6,"Thủy")</f>
        <v>0</v>
      </c>
      <c r="AY6" s="99">
        <f>COUNTIF($C$6:$AU$6,"TrangT")</f>
        <v>0</v>
      </c>
      <c r="AZ6" s="99">
        <f>COUNTIF($C$6:$AU$6,"Hà")</f>
        <v>0</v>
      </c>
      <c r="BA6" s="99">
        <f>COUNTIF($C$6:$AU$6,"My")</f>
        <v>0</v>
      </c>
      <c r="BB6" s="99">
        <f>COUNTIF($C$6:$AU$6,"Tám")</f>
        <v>0</v>
      </c>
      <c r="BC6" s="99">
        <f>COUNTIF($C$6:$AU$6,"Mến")</f>
        <v>0</v>
      </c>
      <c r="BD6" s="99">
        <f>COUNTIF($C$6:$AU$6,"Thiệp")</f>
        <v>0</v>
      </c>
      <c r="BE6" s="99">
        <f>COUNTIF($C$6:$AU$6,"TrangH")</f>
        <v>0</v>
      </c>
      <c r="BF6" s="99">
        <f>COUNTIF($C$6:$AU$6,"ThủyL")</f>
        <v>0</v>
      </c>
      <c r="BG6" s="99">
        <f>COUNTIF($C$6:$AU$6,"Sơn")</f>
        <v>0</v>
      </c>
      <c r="BH6" s="99">
        <f>COUNTIF($C$6:$AU$6,"Ngà")</f>
        <v>0</v>
      </c>
      <c r="BI6" s="99">
        <f>COUNTIF($C$6:$AU$6,"Dung")</f>
        <v>0</v>
      </c>
      <c r="BJ6" s="99">
        <f>COUNTIF($C$6:$AU$6,"Hiền")</f>
        <v>0</v>
      </c>
      <c r="BK6" s="99">
        <f>COUNTIF($C$6:$AU$6,"Thúy")</f>
        <v>0</v>
      </c>
      <c r="BL6" s="99">
        <f>COUNTIF($C$6:$AU$6,"Ngọc")</f>
        <v>0</v>
      </c>
      <c r="BM6" s="99">
        <f>COUNTIF($C$6:$AU$6,"Hoa")</f>
        <v>0</v>
      </c>
      <c r="BN6" s="99">
        <f>COUNTIF($C$6:$AU$6,"Thơm")</f>
        <v>0</v>
      </c>
      <c r="BO6" s="99">
        <f>COUNTIF($C$6:$AU$6,"Phương")</f>
        <v>0</v>
      </c>
      <c r="BP6" s="99">
        <f>COUNTIF($C$6:$AU$6,"Hiếu")</f>
        <v>0</v>
      </c>
      <c r="BQ6" s="99">
        <f>COUNTIF($C$6:$AU$6,"Quỳnh")</f>
        <v>0</v>
      </c>
      <c r="BR6" s="99">
        <f>COUNTIF($C$6:$AU$6,"Oanh")</f>
        <v>0</v>
      </c>
      <c r="BS6" s="99">
        <f>COUNTIF($C$6:$AU$6,"P.Hiền")</f>
        <v>0</v>
      </c>
      <c r="BT6" s="99">
        <f>COUNTIF($C$6:$AU$6,"Huê")</f>
        <v>0</v>
      </c>
      <c r="BU6" s="99">
        <f>COUNTIF($C$6:$AU$6,"Tiến")</f>
        <v>0</v>
      </c>
      <c r="BV6" s="99">
        <f>COUNTIF($C$6:$AU$6,"Lương")</f>
        <v>0</v>
      </c>
      <c r="BW6" s="99">
        <f>COUNTIF($C$6:$AU$6,"Tâm")</f>
        <v>0</v>
      </c>
      <c r="BX6" s="99">
        <f>COUNTIF($C$6:$AU$6,"DDung")</f>
        <v>0</v>
      </c>
      <c r="BY6">
        <f>SUM(AV6:BX6)</f>
        <v>0</v>
      </c>
    </row>
    <row r="7" spans="1:84" ht="17.100000000000001" customHeight="1">
      <c r="A7" s="314"/>
      <c r="B7" s="21">
        <v>2</v>
      </c>
      <c r="C7" s="6"/>
      <c r="D7" s="138"/>
      <c r="E7" s="7"/>
      <c r="F7" s="6"/>
      <c r="G7" s="138"/>
      <c r="H7" s="7"/>
      <c r="I7" s="6"/>
      <c r="J7" s="138"/>
      <c r="K7" s="8"/>
      <c r="L7" s="6"/>
      <c r="M7" s="138"/>
      <c r="N7" s="7"/>
      <c r="O7" s="6"/>
      <c r="P7" s="138"/>
      <c r="Q7" s="7"/>
      <c r="R7" s="6"/>
      <c r="S7" s="138"/>
      <c r="T7" s="8"/>
      <c r="U7" s="6"/>
      <c r="V7" s="138"/>
      <c r="W7" s="7"/>
      <c r="X7" s="6"/>
      <c r="Y7" s="138"/>
      <c r="Z7" s="7"/>
      <c r="AA7" s="6"/>
      <c r="AB7" s="138"/>
      <c r="AC7" s="7"/>
      <c r="AD7" s="6"/>
      <c r="AE7" s="138"/>
      <c r="AF7" s="9"/>
      <c r="AG7" s="6"/>
      <c r="AH7" s="138"/>
      <c r="AI7" s="7"/>
      <c r="AJ7" s="6"/>
      <c r="AK7" s="138"/>
      <c r="AL7" s="7"/>
      <c r="AM7" s="6"/>
      <c r="AN7" s="138"/>
      <c r="AO7" s="7"/>
      <c r="AP7" s="6"/>
      <c r="AQ7" s="138"/>
      <c r="AR7" s="8"/>
      <c r="AS7" s="6"/>
      <c r="AT7" s="138"/>
      <c r="AU7" s="7"/>
      <c r="AV7" s="98">
        <f>COUNTIF($C$7:$AU$7,"Hương")</f>
        <v>0</v>
      </c>
      <c r="AW7" s="98">
        <f>COUNTIF($C$7:$AU$7,"Lân")</f>
        <v>0</v>
      </c>
      <c r="AX7" s="98">
        <f>COUNTIF($C$7:$AU$7,"Thủy")</f>
        <v>0</v>
      </c>
      <c r="AY7" s="98">
        <f>COUNTIF($C$7:$AU$7,"Trang")</f>
        <v>0</v>
      </c>
      <c r="AZ7" s="98">
        <f>COUNTIF($C$7:$AU$7,"Hà")</f>
        <v>0</v>
      </c>
      <c r="BA7" s="98">
        <f>COUNTIF($C$7:$AU$7,"My")</f>
        <v>0</v>
      </c>
      <c r="BB7" s="98">
        <f>COUNTIF($C$7:$AU$7,"Tám")</f>
        <v>0</v>
      </c>
      <c r="BC7" s="98">
        <f>COUNTIF($C$7:$AU$7,"mến")</f>
        <v>0</v>
      </c>
      <c r="BD7" s="98">
        <f>COUNTIF($C$7:$AU$7,"Thiệp")</f>
        <v>0</v>
      </c>
      <c r="BE7" s="98">
        <f>COUNTIF($C$7:$AU$7,"TrangH")</f>
        <v>0</v>
      </c>
      <c r="BF7" s="98">
        <f>COUNTIF($C$7:$AU$7,"ThủyL")</f>
        <v>0</v>
      </c>
      <c r="BG7" s="98">
        <f>COUNTIF($C$7:$AU$7,"Sơn")</f>
        <v>0</v>
      </c>
      <c r="BH7" s="98">
        <f>COUNTIF($C$7:$AU$7,"ngà")</f>
        <v>0</v>
      </c>
      <c r="BI7" s="98">
        <f>COUNTIF($C$7:$AU$7,"dung")</f>
        <v>0</v>
      </c>
      <c r="BJ7" s="98">
        <f>COUNTIF($C$7:$AU$7,"hiền")</f>
        <v>0</v>
      </c>
      <c r="BK7" s="98">
        <f>COUNTIF($C$7:$AU$7,"Thúy")</f>
        <v>0</v>
      </c>
      <c r="BL7" s="98">
        <f>COUNTIF($C$7:$AU$7,"Ngọc")</f>
        <v>0</v>
      </c>
      <c r="BM7" s="98">
        <f>COUNTIF($C$7:$AU$7,"Hoa")</f>
        <v>0</v>
      </c>
      <c r="BN7" s="98">
        <f>COUNTIF($C$7:$AU$7,"Thơm")</f>
        <v>0</v>
      </c>
      <c r="BO7" s="98">
        <f>COUNTIF($C$7:$AU$7,"Phương")</f>
        <v>0</v>
      </c>
      <c r="BP7" s="98">
        <f>COUNTIF($C$7:$AU$7,"Hiếu")</f>
        <v>0</v>
      </c>
      <c r="BQ7" s="98">
        <f>COUNTIF($C$7:$AU$7,"Quỳnh")</f>
        <v>0</v>
      </c>
      <c r="BR7" s="98">
        <f>COUNTIF($C$7:$AU$7,"Oanh")</f>
        <v>0</v>
      </c>
      <c r="BS7" s="98">
        <f>COUNTIF($C$7:$AU$7,"P.Hiền")</f>
        <v>0</v>
      </c>
      <c r="BT7" s="98">
        <f>COUNTIF($C$7:$AU$7,"Huê")</f>
        <v>0</v>
      </c>
      <c r="BU7" s="98">
        <f>COUNTIF($C$7:$AU$7,"Tiến")</f>
        <v>0</v>
      </c>
      <c r="BV7" s="98">
        <f>COUNTIF($C$7:$AU$7,"Lương")</f>
        <v>0</v>
      </c>
      <c r="BW7" s="98">
        <f>COUNTIF($C$7:$AU$7,"Tâm")</f>
        <v>0</v>
      </c>
      <c r="BX7" s="98">
        <f>COUNTIF($C$7:$AU$7,"ddung")</f>
        <v>0</v>
      </c>
      <c r="BY7">
        <f t="shared" ref="BY7:BY35" si="0">SUM(AV7:BX7)</f>
        <v>0</v>
      </c>
    </row>
    <row r="8" spans="1:84" ht="17.100000000000001" customHeight="1">
      <c r="A8" s="314"/>
      <c r="B8" s="21">
        <v>3</v>
      </c>
      <c r="C8" s="6"/>
      <c r="D8" s="138"/>
      <c r="E8" s="7"/>
      <c r="F8" s="6"/>
      <c r="G8" s="138"/>
      <c r="H8" s="7"/>
      <c r="I8" s="6"/>
      <c r="J8" s="138"/>
      <c r="K8" s="8"/>
      <c r="L8" s="6"/>
      <c r="M8" s="138"/>
      <c r="N8" s="7"/>
      <c r="O8" s="6"/>
      <c r="P8" s="138"/>
      <c r="Q8" s="7"/>
      <c r="R8" s="6"/>
      <c r="S8" s="138"/>
      <c r="T8" s="8"/>
      <c r="U8" s="6"/>
      <c r="V8" s="138"/>
      <c r="W8" s="7"/>
      <c r="X8" s="6"/>
      <c r="Y8" s="138"/>
      <c r="Z8" s="7"/>
      <c r="AA8" s="6"/>
      <c r="AB8" s="138"/>
      <c r="AC8" s="7"/>
      <c r="AD8" s="6"/>
      <c r="AE8" s="138"/>
      <c r="AF8" s="9"/>
      <c r="AG8" s="6"/>
      <c r="AH8" s="138"/>
      <c r="AI8" s="7"/>
      <c r="AJ8" s="6"/>
      <c r="AK8" s="138"/>
      <c r="AL8" s="7"/>
      <c r="AM8" s="6"/>
      <c r="AN8" s="138"/>
      <c r="AO8" s="7"/>
      <c r="AP8" s="6"/>
      <c r="AQ8" s="138"/>
      <c r="AR8" s="8"/>
      <c r="AS8" s="6"/>
      <c r="AT8" s="138"/>
      <c r="AU8" s="7"/>
      <c r="AV8" s="98">
        <f>COUNTIF($C$8:$AU$8,"Hương")</f>
        <v>0</v>
      </c>
      <c r="AW8" s="98">
        <f>COUNTIF($C$8:$AU$8,"Lân")</f>
        <v>0</v>
      </c>
      <c r="AX8" s="98">
        <f>COUNTIF($C$8:$AU$8,"Thủy")</f>
        <v>0</v>
      </c>
      <c r="AY8" s="98">
        <f>COUNTIF($C$8:$AU$8,"Trang")</f>
        <v>0</v>
      </c>
      <c r="AZ8" s="98">
        <f>COUNTIF($C$8:$AU$8,"Hà")</f>
        <v>0</v>
      </c>
      <c r="BA8" s="98">
        <f>COUNTIF($C$8:$AU$8,"my")</f>
        <v>0</v>
      </c>
      <c r="BB8" s="98">
        <f>COUNTIF($C$8:$AU$8,"tám")</f>
        <v>0</v>
      </c>
      <c r="BC8" s="98">
        <f>COUNTIF($C$8:$AU$8,"mến")</f>
        <v>0</v>
      </c>
      <c r="BD8" s="98">
        <f>COUNTIF($C$8:$AU$8,"Thiệp")</f>
        <v>0</v>
      </c>
      <c r="BE8" s="98">
        <f>COUNTIF($C$8:$AU$8,"TrangH")</f>
        <v>0</v>
      </c>
      <c r="BF8" s="98">
        <f>COUNTIF($C$8:$AU$8,"ThủyL")</f>
        <v>0</v>
      </c>
      <c r="BG8" s="98">
        <f>COUNTIF($C$8:$AU$8,"Sơn")</f>
        <v>0</v>
      </c>
      <c r="BH8" s="98">
        <f>COUNTIF($C$8:$AU$8,"Ngà")</f>
        <v>0</v>
      </c>
      <c r="BI8" s="98">
        <f>COUNTIF($C$8:$AU$8,"Dung")</f>
        <v>0</v>
      </c>
      <c r="BJ8" s="98">
        <f>COUNTIF($C$8:$AU$8,"Hiền")</f>
        <v>0</v>
      </c>
      <c r="BK8" s="98">
        <f>COUNTIF($C$8:$AU$8,"Thúy")</f>
        <v>0</v>
      </c>
      <c r="BL8" s="98">
        <f>COUNTIF($C$8:$AU$8,"Ngọc")</f>
        <v>0</v>
      </c>
      <c r="BM8" s="98">
        <f>COUNTIF($C$8:$AU$8,"Hoa")</f>
        <v>0</v>
      </c>
      <c r="BN8" s="98">
        <f>COUNTIF($C$8:$AU$8,"Thơm")</f>
        <v>0</v>
      </c>
      <c r="BO8" s="98">
        <f>COUNTIF($C$8:$AU$8,"Phương")</f>
        <v>0</v>
      </c>
      <c r="BP8" s="98">
        <f>COUNTIF($C$8:$AU$8,"Hiếu")</f>
        <v>0</v>
      </c>
      <c r="BQ8" s="98">
        <f>COUNTIF($C$8:$AU$8,"Quỳnh")</f>
        <v>0</v>
      </c>
      <c r="BR8" s="98">
        <f>COUNTIF($C$8:$AU$8,"Oanh")</f>
        <v>0</v>
      </c>
      <c r="BS8" s="98">
        <f>COUNTIF($C$8:$AU$8,"P.Hiền")</f>
        <v>0</v>
      </c>
      <c r="BT8" s="98">
        <f>COUNTIF($C$8:$AU$8,"Huê")</f>
        <v>0</v>
      </c>
      <c r="BU8" s="98">
        <f>COUNTIF($C$8:$AU$8,"Tiến")</f>
        <v>0</v>
      </c>
      <c r="BV8" s="98">
        <f>COUNTIF($C$8:$AU$8,"Lương")</f>
        <v>0</v>
      </c>
      <c r="BW8" s="98">
        <f>COUNTIF($C$8:$AU$8,"Tâm")</f>
        <v>0</v>
      </c>
      <c r="BX8" s="98">
        <f>COUNTIF($C$8:$AU$8,"Ddung")</f>
        <v>0</v>
      </c>
      <c r="BY8">
        <f t="shared" si="0"/>
        <v>0</v>
      </c>
    </row>
    <row r="9" spans="1:84" ht="17.100000000000001" customHeight="1">
      <c r="A9" s="314"/>
      <c r="B9" s="21">
        <v>4</v>
      </c>
      <c r="C9" s="6"/>
      <c r="D9" s="138"/>
      <c r="E9" s="7"/>
      <c r="F9" s="6"/>
      <c r="G9" s="138"/>
      <c r="H9" s="7"/>
      <c r="I9" s="6"/>
      <c r="J9" s="138"/>
      <c r="K9" s="8"/>
      <c r="L9" s="6"/>
      <c r="M9" s="138"/>
      <c r="N9" s="7"/>
      <c r="O9" s="6"/>
      <c r="P9" s="138"/>
      <c r="Q9" s="7"/>
      <c r="R9" s="6"/>
      <c r="S9" s="138"/>
      <c r="T9" s="8"/>
      <c r="U9" s="6"/>
      <c r="V9" s="138"/>
      <c r="W9" s="7"/>
      <c r="X9" s="6"/>
      <c r="Y9" s="138"/>
      <c r="Z9" s="7"/>
      <c r="AA9" s="6"/>
      <c r="AB9" s="138"/>
      <c r="AC9" s="7"/>
      <c r="AD9" s="6"/>
      <c r="AE9" s="138"/>
      <c r="AF9" s="9"/>
      <c r="AG9" s="10"/>
      <c r="AH9" s="140"/>
      <c r="AI9" s="7"/>
      <c r="AJ9" s="6"/>
      <c r="AK9" s="138"/>
      <c r="AL9" s="7"/>
      <c r="AM9" s="6"/>
      <c r="AN9" s="138"/>
      <c r="AO9" s="7"/>
      <c r="AP9" s="6"/>
      <c r="AQ9" s="138"/>
      <c r="AR9" s="8"/>
      <c r="AS9" s="24"/>
      <c r="AT9" s="141"/>
      <c r="AU9" s="27"/>
      <c r="AV9" s="98">
        <f>COUNTIF($C$9:$AU$9,"Hương")</f>
        <v>0</v>
      </c>
      <c r="AW9" s="98">
        <f>COUNTIF($C$9:$AU$9,"Lân")</f>
        <v>0</v>
      </c>
      <c r="AX9" s="98">
        <f>COUNTIF($C$9:$AU$9,"Thủy")</f>
        <v>0</v>
      </c>
      <c r="AY9" s="98">
        <f>COUNTIF($C$9:$AU$9,"Trang")</f>
        <v>0</v>
      </c>
      <c r="AZ9" s="98">
        <f>COUNTIF($C$9:$AU$9,"Hà")</f>
        <v>0</v>
      </c>
      <c r="BA9" s="98">
        <f>COUNTIF($C$9:$AU$9,"My")</f>
        <v>0</v>
      </c>
      <c r="BB9" s="98">
        <f>COUNTIF($C$9:$AU$9,"Tám")</f>
        <v>0</v>
      </c>
      <c r="BC9" s="98">
        <f>COUNTIF($C$9:$AU$9,"Mến")</f>
        <v>0</v>
      </c>
      <c r="BD9" s="98">
        <f>COUNTIF($C$9:$AU$9,"Thiệp")</f>
        <v>0</v>
      </c>
      <c r="BE9" s="98">
        <f>COUNTIF($C$9:$AU$9,"TrangH")</f>
        <v>0</v>
      </c>
      <c r="BF9" s="98">
        <f>COUNTIF($C$9:$AU$9,"ThủyL")</f>
        <v>0</v>
      </c>
      <c r="BG9" s="98">
        <f>COUNTIF($C$9:$AU$9,"Sơn")</f>
        <v>0</v>
      </c>
      <c r="BH9" s="98">
        <f>COUNTIF($C$9:$AU$9,"Ngà")</f>
        <v>0</v>
      </c>
      <c r="BI9" s="98">
        <f>COUNTIF($C$9:$AU$9,"Dung")</f>
        <v>0</v>
      </c>
      <c r="BJ9" s="98">
        <f>COUNTIF($C$9:$AU$9,"Hiền")</f>
        <v>0</v>
      </c>
      <c r="BK9" s="98">
        <f>COUNTIF($C$9:$AU$9,"Thúy")</f>
        <v>0</v>
      </c>
      <c r="BL9" s="98">
        <f>COUNTIF($C$9:$AU$9,"Ngọc")</f>
        <v>0</v>
      </c>
      <c r="BM9" s="98">
        <f>COUNTIF($C$9:$AU$9,"Hoa")</f>
        <v>0</v>
      </c>
      <c r="BN9" s="98">
        <f>COUNTIF($C$9:$AU$9,"Thơm")</f>
        <v>0</v>
      </c>
      <c r="BO9" s="98">
        <f>COUNTIF($C$9:$AU$9,"Phương")</f>
        <v>0</v>
      </c>
      <c r="BP9" s="98">
        <f>COUNTIF($C$9:$AU$9,"Hiếu")</f>
        <v>0</v>
      </c>
      <c r="BQ9" s="98">
        <f>COUNTIF($C$9:$AU$9,"Quỳnh")</f>
        <v>0</v>
      </c>
      <c r="BR9" s="98">
        <f>COUNTIF($C$9:$AU$9,"Oanh")</f>
        <v>0</v>
      </c>
      <c r="BS9" s="98">
        <f>COUNTIF($C$9:$AU$9,"P.Hiền")</f>
        <v>0</v>
      </c>
      <c r="BT9" s="98">
        <f>COUNTIF($C$9:$AU$9,"Huê")</f>
        <v>0</v>
      </c>
      <c r="BU9" s="98">
        <f>COUNTIF($C$9:$AU$9,"Tiến")</f>
        <v>0</v>
      </c>
      <c r="BV9" s="98">
        <f>COUNTIF($C$9:$AU$9,"Lương")</f>
        <v>0</v>
      </c>
      <c r="BW9" s="98">
        <f>COUNTIF($C$9:$AU$9,"Tâm")</f>
        <v>0</v>
      </c>
      <c r="BX9" s="98">
        <f>COUNTIF($C$9:$AU$9,"Ddung")</f>
        <v>0</v>
      </c>
      <c r="BY9">
        <f t="shared" si="0"/>
        <v>0</v>
      </c>
    </row>
    <row r="10" spans="1:84" ht="17.100000000000001" customHeight="1">
      <c r="A10" s="314"/>
      <c r="B10" s="22">
        <v>5</v>
      </c>
      <c r="C10" s="24"/>
      <c r="D10" s="141"/>
      <c r="E10" s="25"/>
      <c r="F10" s="24"/>
      <c r="G10" s="141"/>
      <c r="H10" s="25"/>
      <c r="I10" s="24"/>
      <c r="J10" s="141"/>
      <c r="K10" s="25"/>
      <c r="L10" s="24"/>
      <c r="M10" s="141"/>
      <c r="N10" s="25"/>
      <c r="O10" s="24"/>
      <c r="P10" s="141"/>
      <c r="Q10" s="25"/>
      <c r="R10" s="24"/>
      <c r="S10" s="141"/>
      <c r="T10" s="25"/>
      <c r="U10" s="24"/>
      <c r="V10" s="141"/>
      <c r="W10" s="27"/>
      <c r="X10" s="24"/>
      <c r="Y10" s="141"/>
      <c r="Z10" s="25"/>
      <c r="AA10" s="24"/>
      <c r="AB10" s="141"/>
      <c r="AC10" s="25"/>
      <c r="AD10" s="24"/>
      <c r="AE10" s="141"/>
      <c r="AF10" s="25"/>
      <c r="AG10" s="24"/>
      <c r="AH10" s="141"/>
      <c r="AI10" s="25"/>
      <c r="AJ10" s="24"/>
      <c r="AK10" s="141"/>
      <c r="AL10" s="26"/>
      <c r="AM10" s="24"/>
      <c r="AN10" s="141"/>
      <c r="AO10" s="25"/>
      <c r="AP10" s="24"/>
      <c r="AQ10" s="141"/>
      <c r="AR10" s="25"/>
      <c r="AS10" s="24"/>
      <c r="AT10" s="141"/>
      <c r="AU10" s="27"/>
      <c r="AV10" s="100">
        <f>COUNTIF($C$10:$AU$10,"Hương")</f>
        <v>0</v>
      </c>
      <c r="AW10" s="100">
        <f>COUNTIF($C$10:$AU$10,"lân")</f>
        <v>0</v>
      </c>
      <c r="AX10" s="100">
        <f>COUNTIF($C$10:$AU$10,"thủy")</f>
        <v>0</v>
      </c>
      <c r="AY10" s="100">
        <f>COUNTIF($C$10:$AU$10,"Trang")</f>
        <v>0</v>
      </c>
      <c r="AZ10" s="100">
        <f>COUNTIF($C$10:$AU$10,"Hà")</f>
        <v>0</v>
      </c>
      <c r="BA10" s="100">
        <f>COUNTIF($C$10:$AU$10,"My")</f>
        <v>0</v>
      </c>
      <c r="BB10" s="100">
        <f>COUNTIF($C$10:$AU$10,"tám")</f>
        <v>0</v>
      </c>
      <c r="BC10" s="100">
        <f>COUNTIF($C$10:$AU$10,"Mến")</f>
        <v>0</v>
      </c>
      <c r="BD10" s="100">
        <f>COUNTIF($C$10:$AU$10,"Thiệp")</f>
        <v>0</v>
      </c>
      <c r="BE10" s="100">
        <f>COUNTIF($C$10:$AU$10,"TrangH")</f>
        <v>0</v>
      </c>
      <c r="BF10" s="100">
        <f>COUNTIF($C$10:$AU$10,"ThủyL")</f>
        <v>0</v>
      </c>
      <c r="BG10" s="100">
        <f>COUNTIF($C$10:$AU$10,"Sơn")</f>
        <v>0</v>
      </c>
      <c r="BH10" s="100">
        <f>COUNTIF($C$10:$AU$10,"Ngà")</f>
        <v>0</v>
      </c>
      <c r="BI10" s="100">
        <f>COUNTIF($C$10:$AU$10,"Dung")</f>
        <v>0</v>
      </c>
      <c r="BJ10" s="100">
        <f>COUNTIF($C$10:$AU$10,"Hiền")</f>
        <v>0</v>
      </c>
      <c r="BK10" s="100">
        <f>COUNTIF($C$10:$AU$10,"Thúy")</f>
        <v>0</v>
      </c>
      <c r="BL10" s="100">
        <f>COUNTIF($C$10:$AU$10,"Ngọc")</f>
        <v>0</v>
      </c>
      <c r="BM10" s="100">
        <f>COUNTIF($C$10:$AU$10,"Hoa")</f>
        <v>0</v>
      </c>
      <c r="BN10" s="100">
        <f>COUNTIF($C$10:$AU$10,"Thơm")</f>
        <v>0</v>
      </c>
      <c r="BO10" s="100">
        <f>COUNTIF($C$10:$AU$10,"Phương")</f>
        <v>0</v>
      </c>
      <c r="BP10" s="100">
        <f>COUNTIF($C$10:$AU$10,"Hiếu")</f>
        <v>0</v>
      </c>
      <c r="BQ10" s="100">
        <f>COUNTIF($C$10:$AU$10,"Quỳnh")</f>
        <v>0</v>
      </c>
      <c r="BR10" s="100">
        <f>COUNTIF($C$10:$AU$10,"Oanh")</f>
        <v>0</v>
      </c>
      <c r="BS10" s="100">
        <f>COUNTIF($C$10:$AU$10,"P.Hiền")</f>
        <v>0</v>
      </c>
      <c r="BT10" s="100">
        <f>COUNTIF($C$10:$AU$10,"Huê")</f>
        <v>0</v>
      </c>
      <c r="BU10" s="100">
        <f>COUNTIF($C$10:$AU$10,"Tiến")</f>
        <v>0</v>
      </c>
      <c r="BV10" s="100">
        <f>COUNTIF($C$10:$AU$10,"Lương")</f>
        <v>0</v>
      </c>
      <c r="BW10" s="100">
        <f>COUNTIF($C$10:$AU$10,"Tâm")</f>
        <v>0</v>
      </c>
      <c r="BX10" s="100">
        <f>COUNTIF($C$10:$AU$10,"DDung")</f>
        <v>0</v>
      </c>
      <c r="BY10">
        <f t="shared" si="0"/>
        <v>0</v>
      </c>
    </row>
    <row r="11" spans="1:84" ht="17.100000000000001" customHeight="1">
      <c r="A11" s="313">
        <v>3</v>
      </c>
      <c r="B11" s="20">
        <v>1</v>
      </c>
      <c r="C11" s="4"/>
      <c r="D11" s="137"/>
      <c r="E11" s="11"/>
      <c r="F11" s="4"/>
      <c r="G11" s="137"/>
      <c r="H11" s="11"/>
      <c r="I11" s="5"/>
      <c r="J11" s="137"/>
      <c r="K11" s="5"/>
      <c r="L11" s="4"/>
      <c r="M11" s="137"/>
      <c r="N11" s="11"/>
      <c r="O11" s="4"/>
      <c r="P11" s="137"/>
      <c r="Q11" s="11"/>
      <c r="R11" s="5"/>
      <c r="S11" s="137"/>
      <c r="T11" s="5"/>
      <c r="U11" s="35"/>
      <c r="V11" s="143"/>
      <c r="W11" s="74"/>
      <c r="X11" s="4"/>
      <c r="Y11" s="137"/>
      <c r="Z11" s="11"/>
      <c r="AA11" s="12"/>
      <c r="AB11" s="144"/>
      <c r="AC11" s="11"/>
      <c r="AD11" s="5"/>
      <c r="AE11" s="137"/>
      <c r="AF11" s="5"/>
      <c r="AG11" s="4"/>
      <c r="AH11" s="137"/>
      <c r="AI11" s="11"/>
      <c r="AJ11" s="4"/>
      <c r="AK11" s="137"/>
      <c r="AL11" s="11"/>
      <c r="AM11" s="4"/>
      <c r="AN11" s="137"/>
      <c r="AO11" s="11"/>
      <c r="AP11" s="5"/>
      <c r="AQ11" s="137"/>
      <c r="AR11" s="5"/>
      <c r="AS11" s="4"/>
      <c r="AT11" s="137"/>
      <c r="AU11" s="11"/>
      <c r="AV11" s="99">
        <f>COUNTIF($C$11:$AU$11,"Hương")</f>
        <v>0</v>
      </c>
      <c r="AW11" s="99">
        <f>COUNTIF($C$11:$AU$11,"Lân")</f>
        <v>0</v>
      </c>
      <c r="AX11" s="99">
        <f>COUNTIF($C$11:$AU$11,"Thủy")</f>
        <v>0</v>
      </c>
      <c r="AY11" s="99">
        <f>COUNTIF($C$11:$AU$11,"Trang")</f>
        <v>0</v>
      </c>
      <c r="AZ11" s="99">
        <f>COUNTIF($C$11:$AU$11,"Hà")</f>
        <v>0</v>
      </c>
      <c r="BA11" s="99">
        <f>COUNTIF($C$11:$AU$11,"My")</f>
        <v>0</v>
      </c>
      <c r="BB11" s="99">
        <f>COUNTIF($C$11:$AU$11,"Tám")</f>
        <v>0</v>
      </c>
      <c r="BC11" s="99">
        <f>COUNTIF($C$11:$AU$11,"Mến")</f>
        <v>0</v>
      </c>
      <c r="BD11" s="99">
        <f>COUNTIF($C$11:$AU$11,"Thiệp")</f>
        <v>0</v>
      </c>
      <c r="BE11" s="99">
        <f>COUNTIF($C$11:$AU$11,"TrangH")</f>
        <v>0</v>
      </c>
      <c r="BF11" s="99">
        <f>COUNTIF($C$11:$AU$11,"ThủyL")</f>
        <v>0</v>
      </c>
      <c r="BG11" s="99">
        <f>COUNTIF($C$11:$AU$11,"sơn")</f>
        <v>0</v>
      </c>
      <c r="BH11" s="99">
        <f>COUNTIF($C$11:$AU$11,"Ngà")</f>
        <v>0</v>
      </c>
      <c r="BI11" s="99">
        <f>COUNTIF($C$11:$AU$11,"Dung")</f>
        <v>0</v>
      </c>
      <c r="BJ11" s="99">
        <f>COUNTIF($C$11:$AU$11,"Hiền")</f>
        <v>0</v>
      </c>
      <c r="BK11" s="99">
        <f>COUNTIF($C$11:$AU$11,"Thúy")</f>
        <v>0</v>
      </c>
      <c r="BL11" s="99">
        <f>COUNTIF($C$11:$AU$11,"Ngọc")</f>
        <v>0</v>
      </c>
      <c r="BM11" s="99">
        <f>COUNTIF($C$11:$AU$11,"Hoa")</f>
        <v>0</v>
      </c>
      <c r="BN11" s="99">
        <f>COUNTIF($C$11:$AU$11,"Thơm")</f>
        <v>0</v>
      </c>
      <c r="BO11" s="99">
        <f>COUNTIF($C$11:$AU$11,"Phương")</f>
        <v>0</v>
      </c>
      <c r="BP11" s="99">
        <f>COUNTIF($C$11:$AU$11,"Hiếu")</f>
        <v>0</v>
      </c>
      <c r="BQ11" s="99">
        <f>COUNTIF($C$11:$AU$11,"Quỳnh")</f>
        <v>0</v>
      </c>
      <c r="BR11" s="99">
        <f>COUNTIF($C$11:$AU$11,"Oanh")</f>
        <v>0</v>
      </c>
      <c r="BS11" s="99">
        <f>COUNTIF($C$11:$AU$11,"P.Hiền")</f>
        <v>0</v>
      </c>
      <c r="BT11" s="99">
        <f>COUNTIF($C$11:$AU$11,"Huê")</f>
        <v>0</v>
      </c>
      <c r="BU11" s="99">
        <f>COUNTIF($C$11:$AU$11,"Tiến")</f>
        <v>0</v>
      </c>
      <c r="BV11" s="99">
        <f>COUNTIF($C$11:$AU$11,"Lương")</f>
        <v>0</v>
      </c>
      <c r="BW11" s="99">
        <f>COUNTIF($C$11:$AU$11,"Tâm")</f>
        <v>0</v>
      </c>
      <c r="BX11" s="99">
        <f>COUNTIF($C$11:$AU$11,"DDung")</f>
        <v>0</v>
      </c>
      <c r="BY11">
        <f t="shared" si="0"/>
        <v>0</v>
      </c>
    </row>
    <row r="12" spans="1:84" ht="17.100000000000001" customHeight="1">
      <c r="A12" s="314"/>
      <c r="B12" s="21">
        <v>2</v>
      </c>
      <c r="C12" s="6"/>
      <c r="D12" s="138"/>
      <c r="E12" s="7"/>
      <c r="F12" s="6"/>
      <c r="G12" s="138"/>
      <c r="H12" s="7"/>
      <c r="I12" s="8"/>
      <c r="J12" s="138"/>
      <c r="K12" s="8"/>
      <c r="L12" s="6"/>
      <c r="M12" s="138"/>
      <c r="N12" s="7"/>
      <c r="O12" s="6"/>
      <c r="P12" s="138"/>
      <c r="Q12" s="7"/>
      <c r="R12" s="8"/>
      <c r="S12" s="138"/>
      <c r="T12" s="8"/>
      <c r="U12" s="6"/>
      <c r="V12" s="138"/>
      <c r="W12" s="7"/>
      <c r="X12" s="6"/>
      <c r="Y12" s="138"/>
      <c r="Z12" s="7"/>
      <c r="AA12" s="6"/>
      <c r="AB12" s="138"/>
      <c r="AC12" s="7"/>
      <c r="AD12" s="8"/>
      <c r="AE12" s="138"/>
      <c r="AF12" s="8"/>
      <c r="AG12" s="6"/>
      <c r="AH12" s="138"/>
      <c r="AI12" s="7"/>
      <c r="AJ12" s="6"/>
      <c r="AK12" s="138"/>
      <c r="AL12" s="7"/>
      <c r="AM12" s="6"/>
      <c r="AN12" s="138"/>
      <c r="AO12" s="7"/>
      <c r="AP12" s="8"/>
      <c r="AQ12" s="138"/>
      <c r="AR12" s="8"/>
      <c r="AS12" s="6"/>
      <c r="AT12" s="138"/>
      <c r="AU12" s="7"/>
      <c r="AV12" s="98">
        <f>COUNTIF($C$12:$AU$12,"Hương")</f>
        <v>0</v>
      </c>
      <c r="AW12" s="98">
        <f>COUNTIF($C$12:$AU$12,"Lân")</f>
        <v>0</v>
      </c>
      <c r="AX12" s="98">
        <f>COUNTIF($C$12:$AU$12,"Thủy")</f>
        <v>0</v>
      </c>
      <c r="AY12" s="98">
        <f>COUNTIF($C$12:$AU$12,"Trang")</f>
        <v>0</v>
      </c>
      <c r="AZ12" s="98">
        <f>COUNTIF($C$12:$AU$12,"Hà")</f>
        <v>0</v>
      </c>
      <c r="BA12" s="98">
        <f>COUNTIF($C$12:$AU$12,"My")</f>
        <v>0</v>
      </c>
      <c r="BB12" s="98">
        <f>COUNTIF($C$12:$AU$12,"Tám")</f>
        <v>0</v>
      </c>
      <c r="BC12" s="98">
        <f>COUNTIF($C$12:$AU$12,"Mến")</f>
        <v>0</v>
      </c>
      <c r="BD12" s="98">
        <f>COUNTIF($C$12:$AU$12,"Thiệp")</f>
        <v>0</v>
      </c>
      <c r="BE12" s="98">
        <f>COUNTIF($C$12:$AU$12,"TrangH")</f>
        <v>0</v>
      </c>
      <c r="BF12" s="98">
        <f>COUNTIF($C$12:$AU$12,"thủyL")</f>
        <v>0</v>
      </c>
      <c r="BG12" s="98">
        <f>COUNTIF($C$12:$AU$12,"Sơn")</f>
        <v>0</v>
      </c>
      <c r="BH12" s="98">
        <f>COUNTIF($C$12:$AU$12,"Ngà")</f>
        <v>0</v>
      </c>
      <c r="BI12" s="98">
        <f>COUNTIF($C$12:$AU$12,"Dung")</f>
        <v>0</v>
      </c>
      <c r="BJ12" s="98">
        <f>COUNTIF($C$12:$AU$12,"Hiền")</f>
        <v>0</v>
      </c>
      <c r="BK12" s="98">
        <f>COUNTIF($C$12:$AU$12,"Thúy")</f>
        <v>0</v>
      </c>
      <c r="BL12" s="98">
        <f>COUNTIF($C$12:$AU$12,"Ngọc")</f>
        <v>0</v>
      </c>
      <c r="BM12" s="98">
        <f>COUNTIF($C$12:$AU$12,"Hoa")</f>
        <v>0</v>
      </c>
      <c r="BN12" s="98">
        <f>COUNTIF($C$12:$AU$12,"Thơm")</f>
        <v>0</v>
      </c>
      <c r="BO12" s="98">
        <f>COUNTIF($C$12:$AU$12,"Phương")</f>
        <v>0</v>
      </c>
      <c r="BP12" s="98">
        <f>COUNTIF($C$12:$AU$12,"Hiếu")</f>
        <v>0</v>
      </c>
      <c r="BQ12" s="98">
        <f>COUNTIF($C$12:$AU$12,"Quỳnh")</f>
        <v>0</v>
      </c>
      <c r="BR12" s="98">
        <f>COUNTIF($C$12:$AU$12,"Oanh")</f>
        <v>0</v>
      </c>
      <c r="BS12" s="98">
        <f>COUNTIF($C$12:$AU$12,"P.Hiền")</f>
        <v>0</v>
      </c>
      <c r="BT12" s="98">
        <f>COUNTIF($C$12:$AU$12,"Huê")</f>
        <v>0</v>
      </c>
      <c r="BU12" s="98">
        <f>COUNTIF($C$12:$AU$12,"Tiến")</f>
        <v>0</v>
      </c>
      <c r="BV12" s="98">
        <f>COUNTIF($C$12:$AU$12,"Lương")</f>
        <v>0</v>
      </c>
      <c r="BW12" s="98">
        <f>COUNTIF($C$12:$AU$12,"Tâm")</f>
        <v>0</v>
      </c>
      <c r="BX12" s="98">
        <f>COUNTIF($C$12:$AU$12,"DDung")</f>
        <v>0</v>
      </c>
      <c r="BY12">
        <f t="shared" si="0"/>
        <v>0</v>
      </c>
    </row>
    <row r="13" spans="1:84" ht="17.100000000000001" customHeight="1">
      <c r="A13" s="314"/>
      <c r="B13" s="21">
        <v>3</v>
      </c>
      <c r="C13" s="6"/>
      <c r="D13" s="138"/>
      <c r="E13" s="7"/>
      <c r="F13" s="6"/>
      <c r="G13" s="138"/>
      <c r="H13" s="7"/>
      <c r="I13" s="13"/>
      <c r="J13" s="140"/>
      <c r="K13" s="13"/>
      <c r="L13" s="10"/>
      <c r="M13" s="140"/>
      <c r="N13" s="7"/>
      <c r="O13" s="6"/>
      <c r="P13" s="138"/>
      <c r="Q13" s="7"/>
      <c r="R13" s="8"/>
      <c r="S13" s="138"/>
      <c r="T13" s="8"/>
      <c r="U13" s="6"/>
      <c r="V13" s="138"/>
      <c r="W13" s="7"/>
      <c r="X13" s="6"/>
      <c r="Y13" s="138"/>
      <c r="Z13" s="7"/>
      <c r="AA13" s="6"/>
      <c r="AB13" s="138"/>
      <c r="AC13" s="7"/>
      <c r="AD13" s="8"/>
      <c r="AE13" s="138"/>
      <c r="AF13" s="8"/>
      <c r="AG13" s="10"/>
      <c r="AH13" s="140"/>
      <c r="AI13" s="7"/>
      <c r="AJ13" s="6"/>
      <c r="AK13" s="138"/>
      <c r="AL13" s="7"/>
      <c r="AM13" s="6"/>
      <c r="AN13" s="138"/>
      <c r="AO13" s="7"/>
      <c r="AP13" s="8"/>
      <c r="AQ13" s="138"/>
      <c r="AR13" s="8"/>
      <c r="AS13" s="6"/>
      <c r="AT13" s="138"/>
      <c r="AU13" s="7"/>
      <c r="AV13" s="98">
        <f>COUNTIF($C$13:$AU$13,"Hương")</f>
        <v>0</v>
      </c>
      <c r="AW13" s="98">
        <f>COUNTIF($C$13:$AU$13,"Lân")</f>
        <v>0</v>
      </c>
      <c r="AX13" s="98">
        <f>COUNTIF($C$13:$AU$13,"Thủy")</f>
        <v>0</v>
      </c>
      <c r="AY13" s="98">
        <f>COUNTIF($C$13:$AU$13,"Trang")</f>
        <v>0</v>
      </c>
      <c r="AZ13" s="98">
        <f>COUNTIF($C$13:$AU$13,"hà")</f>
        <v>0</v>
      </c>
      <c r="BA13" s="98">
        <f>COUNTIF($C$13:$AU$13,"My")</f>
        <v>0</v>
      </c>
      <c r="BB13" s="98">
        <f>COUNTIF($C$13:$AU$13,"Tám")</f>
        <v>0</v>
      </c>
      <c r="BC13" s="98">
        <f>COUNTIF($C$13:$AU$13,"Mến")</f>
        <v>0</v>
      </c>
      <c r="BD13" s="98">
        <f>COUNTIF($C$13:$AU$13,"Thiệp")</f>
        <v>0</v>
      </c>
      <c r="BE13" s="98">
        <f>COUNTIF($C$13:$AU$13,"TrangH")</f>
        <v>0</v>
      </c>
      <c r="BF13" s="98">
        <f>COUNTIF($C$13:$AU$13,"ThủyL")</f>
        <v>0</v>
      </c>
      <c r="BG13" s="98">
        <f>COUNTIF($C$13:$AU$13,"ThủyL")</f>
        <v>0</v>
      </c>
      <c r="BH13" s="98">
        <f>COUNTIF($C$13:$AU$13,"Ngà")</f>
        <v>0</v>
      </c>
      <c r="BI13" s="98">
        <f>COUNTIF($C$13:$AU$13,"Dung")</f>
        <v>0</v>
      </c>
      <c r="BJ13" s="98">
        <f>COUNTIF($C$13:$AU$13,"Hiền")</f>
        <v>0</v>
      </c>
      <c r="BK13" s="98">
        <f>COUNTIF($C$13:$AU$13,"Thúy")</f>
        <v>0</v>
      </c>
      <c r="BL13" s="98">
        <f>COUNTIF($C$13:$AU$13,"Ngọc")</f>
        <v>0</v>
      </c>
      <c r="BM13" s="98">
        <f>COUNTIF($C$13:$AU$13,"Hoa")</f>
        <v>0</v>
      </c>
      <c r="BN13" s="98">
        <f>COUNTIF($C$13:$AU$13,"Thơm")</f>
        <v>0</v>
      </c>
      <c r="BO13" s="98">
        <f>COUNTIF($C$13:$AU$13,"Phương")</f>
        <v>0</v>
      </c>
      <c r="BP13" s="98">
        <f>COUNTIF($C$13:$AU$13,"Hiếu")</f>
        <v>0</v>
      </c>
      <c r="BQ13" s="98">
        <f>COUNTIF($C$13:$AU$13,"Quỳnh")</f>
        <v>0</v>
      </c>
      <c r="BR13" s="98">
        <f>COUNTIF($C$13:$AU$13,"Oanh")</f>
        <v>0</v>
      </c>
      <c r="BS13" s="98">
        <f>COUNTIF($C$13:$AU$13,"P.Hiền")</f>
        <v>0</v>
      </c>
      <c r="BT13" s="98">
        <f>COUNTIF($C$13:$AU$13,"Huê")</f>
        <v>0</v>
      </c>
      <c r="BU13" s="98">
        <f>COUNTIF($C$13:$AU$13,"Tiến")</f>
        <v>0</v>
      </c>
      <c r="BV13" s="98">
        <f>COUNTIF($C$13:$AU$13,"Lương")</f>
        <v>0</v>
      </c>
      <c r="BW13" s="98">
        <f>COUNTIF($C$13:$AU$13,"Tâm")</f>
        <v>0</v>
      </c>
      <c r="BX13" s="98">
        <f>COUNTIF($C$13:$AU$13,"Ddung")</f>
        <v>0</v>
      </c>
      <c r="BY13">
        <f t="shared" si="0"/>
        <v>0</v>
      </c>
    </row>
    <row r="14" spans="1:84" ht="17.100000000000001" customHeight="1">
      <c r="A14" s="314"/>
      <c r="B14" s="21">
        <v>4</v>
      </c>
      <c r="C14" s="6"/>
      <c r="D14" s="138"/>
      <c r="E14" s="7"/>
      <c r="F14" s="6"/>
      <c r="G14" s="138"/>
      <c r="H14" s="7"/>
      <c r="I14" s="13"/>
      <c r="J14" s="140"/>
      <c r="K14" s="13"/>
      <c r="L14" s="10"/>
      <c r="M14" s="140"/>
      <c r="N14" s="7"/>
      <c r="O14" s="6"/>
      <c r="P14" s="138"/>
      <c r="Q14" s="7"/>
      <c r="R14" s="8"/>
      <c r="S14" s="138"/>
      <c r="T14" s="8"/>
      <c r="U14" s="6"/>
      <c r="V14" s="138"/>
      <c r="W14" s="7"/>
      <c r="X14" s="6"/>
      <c r="Y14" s="138"/>
      <c r="Z14" s="7"/>
      <c r="AA14" s="6"/>
      <c r="AB14" s="138"/>
      <c r="AC14" s="7"/>
      <c r="AD14" s="6"/>
      <c r="AE14" s="138"/>
      <c r="AF14" s="8"/>
      <c r="AG14" s="6"/>
      <c r="AH14" s="138"/>
      <c r="AI14" s="7"/>
      <c r="AJ14" s="6"/>
      <c r="AK14" s="138"/>
      <c r="AL14" s="7"/>
      <c r="AM14" s="6"/>
      <c r="AN14" s="138"/>
      <c r="AO14" s="7"/>
      <c r="AP14" s="8"/>
      <c r="AQ14" s="138"/>
      <c r="AR14" s="8"/>
      <c r="AS14" s="6"/>
      <c r="AT14" s="138"/>
      <c r="AU14" s="7"/>
      <c r="AV14" s="98">
        <f>COUNTIF($C$14:$AU$14,"Hương")</f>
        <v>0</v>
      </c>
      <c r="AW14" s="98">
        <f>COUNTIF($C$14:$AU$14,"Lân")</f>
        <v>0</v>
      </c>
      <c r="AX14" s="98">
        <f>COUNTIF($C$14:$AU$14,"Thủy")</f>
        <v>0</v>
      </c>
      <c r="AY14" s="98">
        <f>COUNTIF($C$14:$AU$14,"Trang")</f>
        <v>0</v>
      </c>
      <c r="AZ14" s="98">
        <f>COUNTIF($C$14:$AU$14,"hà")</f>
        <v>0</v>
      </c>
      <c r="BA14" s="98">
        <f>COUNTIF($C$14:$AU$14,"My")</f>
        <v>0</v>
      </c>
      <c r="BB14" s="98">
        <f>COUNTIF($C$14:$AU$14,"Tám")</f>
        <v>0</v>
      </c>
      <c r="BC14" s="98">
        <f>COUNTIF($C$14:$AU$14,"Mến")</f>
        <v>0</v>
      </c>
      <c r="BD14" s="98">
        <f>COUNTIF($C$14:$AU$14,"Thiệp")</f>
        <v>0</v>
      </c>
      <c r="BE14" s="98">
        <f>COUNTIF($C$14:$AU$14,"TrangH")</f>
        <v>0</v>
      </c>
      <c r="BF14" s="98">
        <f>COUNTIF($C$14:$AU$14,"ThủyL")</f>
        <v>0</v>
      </c>
      <c r="BG14" s="98">
        <f>COUNTIF($C$14:$AU$14,"sơn")</f>
        <v>0</v>
      </c>
      <c r="BH14" s="98">
        <f>COUNTIF($C$14:$AU$14,"ngà")</f>
        <v>0</v>
      </c>
      <c r="BI14" s="98">
        <f>COUNTIF($C$14:$AU$14,"dung")</f>
        <v>0</v>
      </c>
      <c r="BJ14" s="98">
        <f>COUNTIF($C$14:$AU$14,"Hiền")</f>
        <v>0</v>
      </c>
      <c r="BK14" s="98">
        <f>COUNTIF($C$14:$AU$14,"Thúy")</f>
        <v>0</v>
      </c>
      <c r="BL14" s="98">
        <f>COUNTIF($C$14:$AU$14,"Ngọc")</f>
        <v>0</v>
      </c>
      <c r="BM14" s="98">
        <f>COUNTIF($C$14:$AU$14,"Hoa")</f>
        <v>0</v>
      </c>
      <c r="BN14" s="98">
        <f>COUNTIF($C$14:$AU$14,"Thơm")</f>
        <v>0</v>
      </c>
      <c r="BO14" s="98">
        <f>COUNTIF($C$14:$AU$14,"Phương")</f>
        <v>0</v>
      </c>
      <c r="BP14" s="98">
        <f>COUNTIF($C$14:$AU$14,"Hiếu")</f>
        <v>0</v>
      </c>
      <c r="BQ14" s="98">
        <f>COUNTIF($C$14:$AU$14,"Quỳnh")</f>
        <v>0</v>
      </c>
      <c r="BR14" s="98">
        <f>COUNTIF($C$14:$AU$14,"oanh")</f>
        <v>0</v>
      </c>
      <c r="BS14" s="98">
        <f>COUNTIF($C$14:$AU$14,"P.Hiền")</f>
        <v>0</v>
      </c>
      <c r="BT14" s="98">
        <f>COUNTIF($C$14:$AU$14,"Huê")</f>
        <v>0</v>
      </c>
      <c r="BU14" s="98">
        <f>COUNTIF($C$14:$AU$14,"tiến")</f>
        <v>0</v>
      </c>
      <c r="BV14" s="98">
        <f>COUNTIF($C$14:$AU$14,"Lương")</f>
        <v>0</v>
      </c>
      <c r="BW14" s="98">
        <f>COUNTIF($C$14:$AU$14,"Tâm")</f>
        <v>0</v>
      </c>
      <c r="BX14" s="98">
        <f>COUNTIF($C$14:$AU$14,"Ddung")</f>
        <v>0</v>
      </c>
      <c r="BY14">
        <f t="shared" si="0"/>
        <v>0</v>
      </c>
    </row>
    <row r="15" spans="1:84" ht="17.100000000000001" customHeight="1">
      <c r="A15" s="314"/>
      <c r="B15" s="22">
        <v>5</v>
      </c>
      <c r="C15" s="24"/>
      <c r="D15" s="141"/>
      <c r="E15" s="27"/>
      <c r="F15" s="24"/>
      <c r="G15" s="141"/>
      <c r="H15" s="27"/>
      <c r="I15" s="26"/>
      <c r="J15" s="142"/>
      <c r="K15" s="26"/>
      <c r="L15" s="28"/>
      <c r="M15" s="142"/>
      <c r="N15" s="27"/>
      <c r="O15" s="24"/>
      <c r="P15" s="141"/>
      <c r="Q15" s="27"/>
      <c r="R15" s="25"/>
      <c r="S15" s="141"/>
      <c r="T15" s="25"/>
      <c r="U15" s="24"/>
      <c r="V15" s="141"/>
      <c r="W15" s="27"/>
      <c r="X15" s="24"/>
      <c r="Y15" s="141"/>
      <c r="Z15" s="27"/>
      <c r="AA15" s="24"/>
      <c r="AB15" s="141"/>
      <c r="AC15" s="27"/>
      <c r="AD15" s="24"/>
      <c r="AE15" s="141"/>
      <c r="AF15" s="25"/>
      <c r="AG15" s="24"/>
      <c r="AH15" s="141"/>
      <c r="AI15" s="27"/>
      <c r="AJ15" s="24"/>
      <c r="AK15" s="141"/>
      <c r="AL15" s="27"/>
      <c r="AM15" s="24"/>
      <c r="AN15" s="141"/>
      <c r="AO15" s="27"/>
      <c r="AP15" s="25"/>
      <c r="AQ15" s="141"/>
      <c r="AR15" s="25"/>
      <c r="AS15" s="24"/>
      <c r="AT15" s="141"/>
      <c r="AU15" s="27"/>
      <c r="AV15" s="100">
        <f>COUNTIF($C$15:$AU$15,"Hương")</f>
        <v>0</v>
      </c>
      <c r="AW15" s="100">
        <f>COUNTIF($C$15:$AU$15,"Lân")</f>
        <v>0</v>
      </c>
      <c r="AX15" s="100">
        <f>COUNTIF($C$15:$AU$15,"Thủy")</f>
        <v>0</v>
      </c>
      <c r="AY15" s="100">
        <f>COUNTIF($C$15:$AU$15,"trang")</f>
        <v>0</v>
      </c>
      <c r="AZ15" s="100">
        <f>COUNTIF($C$15:$AU$15,"Hà")</f>
        <v>0</v>
      </c>
      <c r="BA15" s="100">
        <f>COUNTIF($C$15:$AU$15,"My")</f>
        <v>0</v>
      </c>
      <c r="BB15" s="100">
        <f>COUNTIF($C$15:$AU$15,"Tám")</f>
        <v>0</v>
      </c>
      <c r="BC15" s="100">
        <f>COUNTIF($C$15:$AU$15,"Mến")</f>
        <v>0</v>
      </c>
      <c r="BD15" s="100">
        <f>COUNTIF($C$15:$AU$15,"Thiệp")</f>
        <v>0</v>
      </c>
      <c r="BE15" s="100">
        <f>COUNTIF($C$15:$AU$15,"TrangH")</f>
        <v>0</v>
      </c>
      <c r="BF15" s="100">
        <f>COUNTIF($C$15:$AU$15,"ThủyL")</f>
        <v>0</v>
      </c>
      <c r="BG15" s="100">
        <f>COUNTIF($C$15:$AU$15,"Sơn")</f>
        <v>0</v>
      </c>
      <c r="BH15" s="100">
        <f>COUNTIF($C$15:$AU$15,"Ngà")</f>
        <v>0</v>
      </c>
      <c r="BI15" s="100">
        <f>COUNTIF($C$15:$AU$15,"Dung")</f>
        <v>0</v>
      </c>
      <c r="BJ15" s="100">
        <f>COUNTIF($C$15:$AU$15,"Hiền")</f>
        <v>0</v>
      </c>
      <c r="BK15" s="100">
        <f>COUNTIF($C$15:$AU$15,"Thúy")</f>
        <v>0</v>
      </c>
      <c r="BL15" s="100">
        <f>COUNTIF($C$15:$AU$15,"Ngọc")</f>
        <v>0</v>
      </c>
      <c r="BM15" s="100">
        <f>COUNTIF($C$15:$AU$15,"Hoa")</f>
        <v>0</v>
      </c>
      <c r="BN15" s="100">
        <f>COUNTIF($C$15:$AU$15,"Thơm")</f>
        <v>0</v>
      </c>
      <c r="BO15" s="100">
        <f>COUNTIF($C$15:$AU$15,"Phương")</f>
        <v>0</v>
      </c>
      <c r="BP15" s="100">
        <f>COUNTIF($C$15:$AU$15,"Hiếu")</f>
        <v>0</v>
      </c>
      <c r="BQ15" s="100">
        <f>COUNTIF($C$15:$AU$15,"Quỳnh")</f>
        <v>0</v>
      </c>
      <c r="BR15" s="100">
        <f>COUNTIF($C$15:$AU$15,"oanh")</f>
        <v>0</v>
      </c>
      <c r="BS15" s="100">
        <f>COUNTIF($C$15:$AU$15,"P.Hiền")</f>
        <v>0</v>
      </c>
      <c r="BT15" s="100">
        <f>COUNTIF($C$15:$AU$15,"Huê")</f>
        <v>0</v>
      </c>
      <c r="BU15" s="100">
        <f>COUNTIF($C$15:$AU$15,"Tiến")</f>
        <v>0</v>
      </c>
      <c r="BV15" s="100">
        <f>COUNTIF($C$15:$AU$15,"Lương")</f>
        <v>0</v>
      </c>
      <c r="BW15" s="100">
        <f>COUNTIF($C$15:$AU$15,"Tâm")</f>
        <v>0</v>
      </c>
      <c r="BX15" s="100">
        <f>COUNTIF($C$15:$AU$15,"Ddung")</f>
        <v>0</v>
      </c>
      <c r="BY15">
        <f t="shared" si="0"/>
        <v>0</v>
      </c>
    </row>
    <row r="16" spans="1:84" ht="17.100000000000001" customHeight="1">
      <c r="A16" s="316">
        <v>4</v>
      </c>
      <c r="B16" s="20">
        <v>1</v>
      </c>
      <c r="C16" s="4"/>
      <c r="D16" s="137"/>
      <c r="E16" s="11"/>
      <c r="F16" s="4"/>
      <c r="G16" s="137"/>
      <c r="H16" s="11"/>
      <c r="I16" s="14"/>
      <c r="J16" s="144"/>
      <c r="K16" s="14"/>
      <c r="L16" s="6"/>
      <c r="M16" s="143"/>
      <c r="N16" s="11"/>
      <c r="O16" s="4"/>
      <c r="P16" s="137"/>
      <c r="Q16" s="11"/>
      <c r="R16" s="5"/>
      <c r="S16" s="137"/>
      <c r="T16" s="5"/>
      <c r="U16" s="35"/>
      <c r="V16" s="143"/>
      <c r="W16" s="74"/>
      <c r="X16" s="4"/>
      <c r="Y16" s="137"/>
      <c r="Z16" s="11"/>
      <c r="AA16" s="4"/>
      <c r="AB16" s="137"/>
      <c r="AC16" s="11"/>
      <c r="AD16" s="5"/>
      <c r="AE16" s="137"/>
      <c r="AF16" s="5"/>
      <c r="AG16" s="4"/>
      <c r="AH16" s="137"/>
      <c r="AI16" s="11"/>
      <c r="AJ16" s="4"/>
      <c r="AK16" s="137"/>
      <c r="AL16" s="11"/>
      <c r="AM16" s="4"/>
      <c r="AN16" s="137"/>
      <c r="AO16" s="11"/>
      <c r="AP16" s="5"/>
      <c r="AQ16" s="137"/>
      <c r="AR16" s="5"/>
      <c r="AS16" s="4"/>
      <c r="AT16" s="137"/>
      <c r="AU16" s="11"/>
      <c r="AV16" s="101">
        <f>COUNTIF($C$16:$AU$16,"Hương")</f>
        <v>0</v>
      </c>
      <c r="AW16" s="101">
        <f>COUNTIF($C$16:$AU$16,"Lân")</f>
        <v>0</v>
      </c>
      <c r="AX16" s="101">
        <f>COUNTIF($C$16:$AU$16,"Lân")</f>
        <v>0</v>
      </c>
      <c r="AY16" s="101">
        <f>COUNTIF($C$16:$AU$16,"trang")</f>
        <v>0</v>
      </c>
      <c r="AZ16" s="101">
        <f>COUNTIF($C$16:$AU$16,"hà")</f>
        <v>0</v>
      </c>
      <c r="BA16" s="101">
        <f>COUNTIF($C$16:$AU$16,"My")</f>
        <v>0</v>
      </c>
      <c r="BB16" s="101">
        <f>COUNTIF($C$16:$AU$16,"tám")</f>
        <v>0</v>
      </c>
      <c r="BC16" s="101">
        <f>COUNTIF($C$16:$AU$16,"Mến")</f>
        <v>0</v>
      </c>
      <c r="BD16" s="101">
        <f>COUNTIF($C$16:$AU$16,"Thiệp")</f>
        <v>0</v>
      </c>
      <c r="BE16" s="101">
        <f>COUNTIF($C$16:$AU$16,"TrangH")</f>
        <v>0</v>
      </c>
      <c r="BF16" s="101">
        <f>COUNTIF($C$16:$AU$16,"ThủyL")</f>
        <v>0</v>
      </c>
      <c r="BG16" s="101">
        <f>COUNTIF($C$16:$AU$16,"sơn")</f>
        <v>0</v>
      </c>
      <c r="BH16" s="101">
        <f>COUNTIF($C$16:$AU$16,"ngà")</f>
        <v>0</v>
      </c>
      <c r="BI16" s="101">
        <f>COUNTIF($C$16:$AU$16,"Dung")</f>
        <v>0</v>
      </c>
      <c r="BJ16" s="101">
        <f>COUNTIF($C$16:$AU$16,"Hiền")</f>
        <v>0</v>
      </c>
      <c r="BK16" s="101">
        <f>COUNTIF($C$16:$AU$16,"thúy")</f>
        <v>0</v>
      </c>
      <c r="BL16" s="101">
        <f>COUNTIF($C$16:$AU$16,"ngọc")</f>
        <v>0</v>
      </c>
      <c r="BM16" s="101">
        <f>COUNTIF($C$16:$AU$16,"hoa")</f>
        <v>0</v>
      </c>
      <c r="BN16" s="101">
        <f>COUNTIF($C$16:$AU$16,"thơm")</f>
        <v>0</v>
      </c>
      <c r="BO16" s="101">
        <f>COUNTIF($C$16:$AU$16,"phương")</f>
        <v>0</v>
      </c>
      <c r="BP16" s="101">
        <f>COUNTIF($C$16:$AU$16,"hiếu")</f>
        <v>0</v>
      </c>
      <c r="BQ16" s="101">
        <f>COUNTIF($C$16:$AU$16,"quỳnh")</f>
        <v>0</v>
      </c>
      <c r="BR16" s="101">
        <f>COUNTIF($C$16:$AU$16,"oanh")</f>
        <v>0</v>
      </c>
      <c r="BS16" s="101">
        <f>COUNTIF($C$16:$AU$16,"P.Hiền")</f>
        <v>0</v>
      </c>
      <c r="BT16" s="101">
        <f>COUNTIF($C$16:$AU$16,"Huê")</f>
        <v>0</v>
      </c>
      <c r="BU16" s="101">
        <f>COUNTIF($C$16:$AU$16,"Tiến")</f>
        <v>0</v>
      </c>
      <c r="BV16" s="101">
        <f>COUNTIF($C$16:$AU$16,"Lương")</f>
        <v>0</v>
      </c>
      <c r="BW16" s="101">
        <f>COUNTIF($C$16:$AU$16,"Tâm")</f>
        <v>0</v>
      </c>
      <c r="BX16" s="101">
        <f>COUNTIF($C$16:$AU$16,"DDung")</f>
        <v>0</v>
      </c>
      <c r="BY16">
        <f t="shared" si="0"/>
        <v>0</v>
      </c>
    </row>
    <row r="17" spans="1:77" ht="17.100000000000001" customHeight="1">
      <c r="A17" s="316"/>
      <c r="B17" s="21">
        <v>2</v>
      </c>
      <c r="C17" s="6"/>
      <c r="D17" s="138"/>
      <c r="E17" s="7"/>
      <c r="F17" s="6"/>
      <c r="G17" s="138"/>
      <c r="H17" s="7"/>
      <c r="I17" s="13"/>
      <c r="J17" s="140"/>
      <c r="K17" s="13"/>
      <c r="L17" s="6"/>
      <c r="M17" s="138"/>
      <c r="N17" s="7"/>
      <c r="O17" s="6"/>
      <c r="P17" s="138"/>
      <c r="Q17" s="7"/>
      <c r="R17" s="8"/>
      <c r="S17" s="138"/>
      <c r="T17" s="8"/>
      <c r="U17" s="6"/>
      <c r="V17" s="138"/>
      <c r="W17" s="7"/>
      <c r="X17" s="6"/>
      <c r="Y17" s="138"/>
      <c r="Z17" s="7"/>
      <c r="AA17" s="6"/>
      <c r="AB17" s="138"/>
      <c r="AC17" s="7"/>
      <c r="AD17" s="8"/>
      <c r="AE17" s="138"/>
      <c r="AF17" s="8"/>
      <c r="AG17" s="6"/>
      <c r="AH17" s="143"/>
      <c r="AI17" s="74"/>
      <c r="AJ17" s="6"/>
      <c r="AK17" s="138"/>
      <c r="AL17" s="7"/>
      <c r="AM17" s="6"/>
      <c r="AN17" s="138"/>
      <c r="AO17" s="7"/>
      <c r="AP17" s="8"/>
      <c r="AQ17" s="138"/>
      <c r="AR17" s="8"/>
      <c r="AS17" s="6"/>
      <c r="AT17" s="138"/>
      <c r="AU17" s="7"/>
      <c r="AV17" s="101">
        <f>COUNTIF($C$17:$AU$17,"Hương")</f>
        <v>0</v>
      </c>
      <c r="AW17" s="102">
        <f>COUNTIF($C$17:$AU$17,"Lân")</f>
        <v>0</v>
      </c>
      <c r="AX17" s="102">
        <f>COUNTIF($C$17:$AU$17,"Thủy")</f>
        <v>0</v>
      </c>
      <c r="AY17" s="102">
        <f>COUNTIF($C$17:$AU$17,"Trang")</f>
        <v>0</v>
      </c>
      <c r="AZ17" s="101">
        <f>COUNTIF($C$17:$AU$17,"Hà")</f>
        <v>0</v>
      </c>
      <c r="BA17" s="101">
        <f>COUNTIF($C$17:$AU$17,"My")</f>
        <v>0</v>
      </c>
      <c r="BB17" s="101">
        <f>COUNTIF($C$17:$AU$17,"tám")</f>
        <v>0</v>
      </c>
      <c r="BC17" s="102">
        <f>COUNTIF($C$17:$AU$17,"mến")</f>
        <v>0</v>
      </c>
      <c r="BD17" s="102">
        <f>COUNTIF($C$17:$AU$17,"thiệp")</f>
        <v>0</v>
      </c>
      <c r="BE17" s="101">
        <f>COUNTIF($C$17:$AU$17,"TrangH")</f>
        <v>0</v>
      </c>
      <c r="BF17" s="101">
        <f>COUNTIF($C$17:$AU$17,"ThủyL")</f>
        <v>0</v>
      </c>
      <c r="BG17" s="101">
        <f>COUNTIF($C$17:$AU$17,"Sơn")</f>
        <v>0</v>
      </c>
      <c r="BH17" s="101">
        <f>COUNTIF($C$17:$AU$17,"Ngà")</f>
        <v>0</v>
      </c>
      <c r="BI17" s="101">
        <f>COUNTIF($C$17:$AU$17,"Dung")</f>
        <v>0</v>
      </c>
      <c r="BJ17" s="101">
        <f>COUNTIF($C$17:$AU$17,"Hiền")</f>
        <v>0</v>
      </c>
      <c r="BK17" s="101">
        <f>COUNTIF($C$17:$AU$17,"Thúy")</f>
        <v>0</v>
      </c>
      <c r="BL17" s="101">
        <f>COUNTIF($C$17:$AU$17,"Ngọc")</f>
        <v>0</v>
      </c>
      <c r="BM17" s="101">
        <f>COUNTIF($C$17:$AU$17,"Hoa")</f>
        <v>0</v>
      </c>
      <c r="BN17" s="102">
        <f>COUNTIF($C$17:$AU$17,"Thơm")</f>
        <v>0</v>
      </c>
      <c r="BO17" s="101">
        <f>COUNTIF($C$17:$AU$17,"Phương")</f>
        <v>0</v>
      </c>
      <c r="BP17" s="101">
        <f>COUNTIF($C$17:$AU$17,"Hiếu")</f>
        <v>0</v>
      </c>
      <c r="BQ17" s="101">
        <f>COUNTIF($C$17:$AU$17,"Quỳnh")</f>
        <v>0</v>
      </c>
      <c r="BR17" s="101">
        <f>COUNTIF($C$17:$AU$17,"Oanh")</f>
        <v>0</v>
      </c>
      <c r="BS17" s="101">
        <f>COUNTIF($C$17:$AU$17,"P.Hiền")</f>
        <v>0</v>
      </c>
      <c r="BT17" s="101">
        <f>COUNTIF($C$17:$AU$17,"Huê")</f>
        <v>0</v>
      </c>
      <c r="BU17" s="102">
        <f>COUNTIF($C$17:$AU$17,"Tiến")</f>
        <v>0</v>
      </c>
      <c r="BV17" s="102">
        <f>COUNTIF($C$17:$AU$17,"Lương")</f>
        <v>0</v>
      </c>
      <c r="BW17" s="102">
        <f>COUNTIF($C$17:$AU$17,"Tâm")</f>
        <v>0</v>
      </c>
      <c r="BX17" s="101">
        <f>COUNTIF($C$17:$AU$17,"Ddung")</f>
        <v>0</v>
      </c>
      <c r="BY17">
        <f t="shared" si="0"/>
        <v>0</v>
      </c>
    </row>
    <row r="18" spans="1:77" ht="17.100000000000001" customHeight="1">
      <c r="A18" s="316"/>
      <c r="B18" s="21">
        <v>3</v>
      </c>
      <c r="C18" s="6"/>
      <c r="D18" s="138"/>
      <c r="E18" s="7"/>
      <c r="F18" s="6"/>
      <c r="G18" s="138"/>
      <c r="H18" s="7"/>
      <c r="I18" s="8"/>
      <c r="J18" s="138"/>
      <c r="K18" s="8"/>
      <c r="L18" s="6"/>
      <c r="M18" s="138"/>
      <c r="N18" s="7"/>
      <c r="O18" s="6"/>
      <c r="P18" s="138"/>
      <c r="Q18" s="7"/>
      <c r="R18" s="8"/>
      <c r="S18" s="138"/>
      <c r="T18" s="8"/>
      <c r="U18" s="6"/>
      <c r="V18" s="138"/>
      <c r="W18" s="7"/>
      <c r="X18" s="6"/>
      <c r="Y18" s="138"/>
      <c r="Z18" s="7"/>
      <c r="AA18" s="6"/>
      <c r="AB18" s="138"/>
      <c r="AC18" s="7"/>
      <c r="AD18" s="8"/>
      <c r="AE18" s="138"/>
      <c r="AF18" s="8"/>
      <c r="AG18" s="6"/>
      <c r="AH18" s="138"/>
      <c r="AI18" s="7"/>
      <c r="AJ18" s="6"/>
      <c r="AK18" s="138"/>
      <c r="AL18" s="7"/>
      <c r="AM18" s="6"/>
      <c r="AN18" s="138"/>
      <c r="AO18" s="7"/>
      <c r="AP18" s="8"/>
      <c r="AQ18" s="138"/>
      <c r="AR18" s="8"/>
      <c r="AS18" s="6"/>
      <c r="AT18" s="138"/>
      <c r="AU18" s="7"/>
      <c r="AV18" s="101">
        <f>COUNTIF($C$18:$AU$18,"Hương")</f>
        <v>0</v>
      </c>
      <c r="AW18" s="101">
        <f>COUNTIF($C$18:$AU$18,"Lân")</f>
        <v>0</v>
      </c>
      <c r="AX18" s="101">
        <f>COUNTIF($C$18:$AU$18,"thủy")</f>
        <v>0</v>
      </c>
      <c r="AY18" s="101">
        <f>COUNTIF($C$18:$AU$18,"trang")</f>
        <v>0</v>
      </c>
      <c r="AZ18" s="101">
        <f>COUNTIF($C$18:$AU$18,"hà")</f>
        <v>0</v>
      </c>
      <c r="BA18" s="101">
        <f>COUNTIF($C$18:$AU$18,"My")</f>
        <v>0</v>
      </c>
      <c r="BB18" s="101">
        <f>COUNTIF($C$18:$AU$18,"Tám")</f>
        <v>0</v>
      </c>
      <c r="BC18" s="101">
        <f>COUNTIF($C$18:$AU$18,"Mến")</f>
        <v>0</v>
      </c>
      <c r="BD18" s="101">
        <f>COUNTIF($C$18:$AU$18,"Thiệp")</f>
        <v>0</v>
      </c>
      <c r="BE18" s="101">
        <f>COUNTIF($C$18:$AU$18,"trangH")</f>
        <v>0</v>
      </c>
      <c r="BF18" s="101">
        <f>COUNTIF($C$18:$AU$18,"ThủyL")</f>
        <v>0</v>
      </c>
      <c r="BG18" s="101">
        <f>COUNTIF($C$18:$AU$18,"Sơn")</f>
        <v>0</v>
      </c>
      <c r="BH18" s="101">
        <f>COUNTIF($C$18:$AU$18,"Ngà")</f>
        <v>0</v>
      </c>
      <c r="BI18" s="101">
        <f>COUNTIF($C$18:$AU$18,"Dung")</f>
        <v>0</v>
      </c>
      <c r="BJ18" s="101">
        <f>COUNTIF($C$18:$AU$18,"Hiền")</f>
        <v>0</v>
      </c>
      <c r="BK18" s="101">
        <f>COUNTIF($C$18:$AU$18,"Thúy")</f>
        <v>0</v>
      </c>
      <c r="BL18" s="101">
        <f>COUNTIF($C$18:$AU$18,"Ngọc")</f>
        <v>0</v>
      </c>
      <c r="BM18" s="101">
        <f>COUNTIF($C$18:$AU$18,"Hoa")</f>
        <v>0</v>
      </c>
      <c r="BN18" s="101">
        <f>COUNTIF($C$18:$AU$18,"Thơm")</f>
        <v>0</v>
      </c>
      <c r="BO18" s="101">
        <f>COUNTIF($C$18:$AU$18,"Phương")</f>
        <v>0</v>
      </c>
      <c r="BP18" s="101">
        <f>COUNTIF($C$18:$AU$18,"Hiếu")</f>
        <v>0</v>
      </c>
      <c r="BQ18" s="101">
        <f>COUNTIF($C$18:$AU$18,"Quỳnh")</f>
        <v>0</v>
      </c>
      <c r="BR18" s="101">
        <f>COUNTIF($C$18:$AU$18,"Oanh")</f>
        <v>0</v>
      </c>
      <c r="BS18" s="101">
        <f>COUNTIF($C$18:$AU$18,"P.Hiền")</f>
        <v>0</v>
      </c>
      <c r="BT18" s="101">
        <f>COUNTIF($C$18:$AU$18,"Huê")</f>
        <v>0</v>
      </c>
      <c r="BU18" s="101">
        <f>COUNTIF($C$18:$AU$18,"Tiến")</f>
        <v>0</v>
      </c>
      <c r="BV18" s="101">
        <f>COUNTIF($C$18:$AU$18,"Tâm")</f>
        <v>0</v>
      </c>
      <c r="BW18" s="101">
        <f>COUNTIF($C$18:$AU$18,"Tâm")</f>
        <v>0</v>
      </c>
      <c r="BX18" s="101">
        <f>COUNTIF($C$18:$AU$18,"Ddung")</f>
        <v>0</v>
      </c>
      <c r="BY18">
        <f t="shared" si="0"/>
        <v>0</v>
      </c>
    </row>
    <row r="19" spans="1:77" ht="17.100000000000001" customHeight="1">
      <c r="A19" s="316"/>
      <c r="B19" s="21">
        <v>4</v>
      </c>
      <c r="C19" s="6"/>
      <c r="D19" s="138"/>
      <c r="E19" s="7"/>
      <c r="F19" s="6"/>
      <c r="G19" s="138"/>
      <c r="H19" s="7"/>
      <c r="I19" s="8"/>
      <c r="J19" s="138"/>
      <c r="K19" s="8"/>
      <c r="L19" s="6"/>
      <c r="M19" s="138"/>
      <c r="N19" s="7"/>
      <c r="O19" s="6"/>
      <c r="P19" s="138"/>
      <c r="Q19" s="7"/>
      <c r="R19" s="8"/>
      <c r="S19" s="138"/>
      <c r="T19" s="8"/>
      <c r="U19" s="6"/>
      <c r="V19" s="138"/>
      <c r="W19" s="7"/>
      <c r="X19" s="6"/>
      <c r="Y19" s="138"/>
      <c r="Z19" s="7"/>
      <c r="AA19" s="6"/>
      <c r="AB19" s="138"/>
      <c r="AC19" s="7"/>
      <c r="AD19" s="6"/>
      <c r="AE19" s="138"/>
      <c r="AF19" s="8"/>
      <c r="AG19" s="6"/>
      <c r="AH19" s="138"/>
      <c r="AI19" s="7"/>
      <c r="AJ19" s="6"/>
      <c r="AK19" s="138"/>
      <c r="AL19" s="7"/>
      <c r="AM19" s="6"/>
      <c r="AN19" s="138"/>
      <c r="AO19" s="7"/>
      <c r="AP19" s="8"/>
      <c r="AQ19" s="138"/>
      <c r="AR19" s="8"/>
      <c r="AS19" s="6"/>
      <c r="AT19" s="138"/>
      <c r="AU19" s="7"/>
      <c r="AV19" s="101">
        <f>COUNTIF($C$19:$AU$19,"Hương")</f>
        <v>0</v>
      </c>
      <c r="AW19" s="101">
        <f>COUNTIF($C$19:$AU$19,"lân")</f>
        <v>0</v>
      </c>
      <c r="AX19" s="101">
        <f>COUNTIF($C$19:$AU$19,"thủy")</f>
        <v>0</v>
      </c>
      <c r="AY19" s="101">
        <f>COUNTIF($C$19:$AU$19,"Trang")</f>
        <v>0</v>
      </c>
      <c r="AZ19" s="101">
        <f>COUNTIF($C$19:$AU$19,"hà")</f>
        <v>0</v>
      </c>
      <c r="BA19" s="101">
        <f>COUNTIF($C$19:$AU$19,"My")</f>
        <v>0</v>
      </c>
      <c r="BB19" s="101">
        <f>COUNTIF($C$19:$AU$19,"Tám")</f>
        <v>0</v>
      </c>
      <c r="BC19" s="101">
        <f>COUNTIF($C$19:$AU$19,"Mến")</f>
        <v>0</v>
      </c>
      <c r="BD19" s="101">
        <f>COUNTIF($C$19:$AU$19,"Thiệp")</f>
        <v>0</v>
      </c>
      <c r="BE19" s="101">
        <f>COUNTIF($C$19:$AU$19,"TrangH")</f>
        <v>0</v>
      </c>
      <c r="BF19" s="101">
        <f>COUNTIF($C$19:$AU$19,"ThủyL")</f>
        <v>0</v>
      </c>
      <c r="BG19" s="101">
        <f>COUNTIF($C$19:$AU$19,"Sơn")</f>
        <v>0</v>
      </c>
      <c r="BH19" s="101">
        <f>COUNTIF($C$19:$AU$19,"Ngà")</f>
        <v>0</v>
      </c>
      <c r="BI19" s="101">
        <f>COUNTIF($C$19:$AU$19,"Dung")</f>
        <v>0</v>
      </c>
      <c r="BJ19" s="101">
        <f>COUNTIF($C$19:$AU$19,"Hiền")</f>
        <v>0</v>
      </c>
      <c r="BK19" s="101">
        <f>COUNTIF($C$19:$AU$19,"Thúy")</f>
        <v>0</v>
      </c>
      <c r="BL19" s="101">
        <f>COUNTIF($C$19:$AU$19,"Ngọc")</f>
        <v>0</v>
      </c>
      <c r="BM19" s="101">
        <f>COUNTIF($C$19:$AU$19,"Hoa")</f>
        <v>0</v>
      </c>
      <c r="BN19" s="101">
        <f>COUNTIF($C$19:$AU$19,"thơm")</f>
        <v>0</v>
      </c>
      <c r="BO19" s="101">
        <f>COUNTIF($C$19:$AU$19,"Phương")</f>
        <v>0</v>
      </c>
      <c r="BP19" s="101">
        <f>COUNTIF($C$19:$AU$19,"Hiếu")</f>
        <v>0</v>
      </c>
      <c r="BQ19" s="101">
        <f>COUNTIF($C$19:$AU$19,"Quỳnh")</f>
        <v>0</v>
      </c>
      <c r="BR19" s="101">
        <f>COUNTIF($C$19:$AU$19,"Oanh")</f>
        <v>0</v>
      </c>
      <c r="BS19" s="101">
        <f>COUNTIF($C$19:$AU$19,"P.Hiền")</f>
        <v>0</v>
      </c>
      <c r="BT19" s="101">
        <f>COUNTIF($C$19:$AU$19,"Huê")</f>
        <v>0</v>
      </c>
      <c r="BU19" s="101">
        <f>COUNTIF($C$19:$AU$19,"Tiến")</f>
        <v>0</v>
      </c>
      <c r="BV19" s="101">
        <f>COUNTIF($C$19:$AU$19,"Lương")</f>
        <v>0</v>
      </c>
      <c r="BW19" s="101">
        <f>COUNTIF($C$19:$AU$19,"Tâm")</f>
        <v>0</v>
      </c>
      <c r="BX19" s="101">
        <f>COUNTIF($C$19:$AU$19,"Ddung")</f>
        <v>0</v>
      </c>
      <c r="BY19">
        <f t="shared" si="0"/>
        <v>0</v>
      </c>
    </row>
    <row r="20" spans="1:77" ht="17.100000000000001" customHeight="1">
      <c r="A20" s="316"/>
      <c r="B20" s="21">
        <v>5</v>
      </c>
      <c r="C20" s="6"/>
      <c r="D20" s="138"/>
      <c r="E20" s="7"/>
      <c r="F20" s="6"/>
      <c r="G20" s="138"/>
      <c r="H20" s="7"/>
      <c r="I20" s="8"/>
      <c r="J20" s="138"/>
      <c r="K20" s="8"/>
      <c r="L20" s="6"/>
      <c r="M20" s="138"/>
      <c r="N20" s="7"/>
      <c r="O20" s="6"/>
      <c r="P20" s="138"/>
      <c r="Q20" s="7"/>
      <c r="R20" s="8"/>
      <c r="S20" s="138"/>
      <c r="T20" s="8"/>
      <c r="U20" s="24"/>
      <c r="V20" s="141"/>
      <c r="W20" s="27"/>
      <c r="X20" s="6"/>
      <c r="Y20" s="138"/>
      <c r="Z20" s="7"/>
      <c r="AA20" s="6"/>
      <c r="AB20" s="138"/>
      <c r="AC20" s="7"/>
      <c r="AD20" s="6"/>
      <c r="AE20" s="138"/>
      <c r="AF20" s="8"/>
      <c r="AG20" s="6"/>
      <c r="AH20" s="138"/>
      <c r="AI20" s="7"/>
      <c r="AJ20" s="6"/>
      <c r="AK20" s="138"/>
      <c r="AL20" s="7"/>
      <c r="AM20" s="6"/>
      <c r="AN20" s="138"/>
      <c r="AO20" s="7"/>
      <c r="AP20" s="8"/>
      <c r="AQ20" s="138"/>
      <c r="AR20" s="8"/>
      <c r="AS20" s="6"/>
      <c r="AT20" s="138"/>
      <c r="AU20" s="7"/>
      <c r="AV20" s="100">
        <f>COUNTIF($C$20:$AU$20,"Hương")</f>
        <v>0</v>
      </c>
      <c r="AW20" s="100">
        <f>COUNTIF($C$20:$AU$20,"Lân")</f>
        <v>0</v>
      </c>
      <c r="AX20" s="100">
        <f>COUNTIF($C$20:$AU$20,"Thủy")</f>
        <v>0</v>
      </c>
      <c r="AY20" s="100">
        <f>COUNTIF($C$20:$AU$20,"Trang")</f>
        <v>0</v>
      </c>
      <c r="AZ20" s="100">
        <f>COUNTIF($C$20:$AU$20,"Hà")</f>
        <v>0</v>
      </c>
      <c r="BA20" s="100">
        <f>COUNTIF($C$20:$AU$20,"My")</f>
        <v>0</v>
      </c>
      <c r="BB20" s="100">
        <f>COUNTIF($C$20:$AU$20,"Tám")</f>
        <v>0</v>
      </c>
      <c r="BC20" s="100">
        <f>COUNTIF($C$20:$AU$20,"Mến")</f>
        <v>0</v>
      </c>
      <c r="BD20" s="100">
        <f>COUNTIF($C$20:$AU$20,"Thiệp")</f>
        <v>0</v>
      </c>
      <c r="BE20" s="100">
        <f>COUNTIF($C$20:$AU$20,"TrangH")</f>
        <v>0</v>
      </c>
      <c r="BF20" s="100">
        <f>COUNTIF($C$20:$AU$20,"ThủyL")</f>
        <v>0</v>
      </c>
      <c r="BG20" s="100">
        <f>COUNTIF($C$20:$AU$20,"Sơn")</f>
        <v>0</v>
      </c>
      <c r="BH20" s="100">
        <f>COUNTIF($C$20:$AU$20,"Ngà")</f>
        <v>0</v>
      </c>
      <c r="BI20" s="100">
        <f>COUNTIF($C$20:$AU$20,"Ngà")</f>
        <v>0</v>
      </c>
      <c r="BJ20" s="100">
        <f>COUNTIF($C$20:$AU$20,"Dung")</f>
        <v>0</v>
      </c>
      <c r="BK20" s="100">
        <f>COUNTIF($C$20:$AU$20,"Hiền")</f>
        <v>0</v>
      </c>
      <c r="BL20" s="100">
        <f>COUNTIF($C$20:$AU$20,"Ngọc")</f>
        <v>0</v>
      </c>
      <c r="BM20" s="100">
        <f>COUNTIF($C$20:$AU$20,"Hoa")</f>
        <v>0</v>
      </c>
      <c r="BN20" s="100">
        <f>COUNTIF($C$20:$AU$20,"Thơm")</f>
        <v>0</v>
      </c>
      <c r="BO20" s="100">
        <f>COUNTIF($C$20:$AU$20,"Phương")</f>
        <v>0</v>
      </c>
      <c r="BP20" s="100">
        <f>COUNTIF($C$20:$AU$20,"Hiếu")</f>
        <v>0</v>
      </c>
      <c r="BQ20" s="100">
        <f>COUNTIF($C$20:$AU$20,"Quỳnh")</f>
        <v>0</v>
      </c>
      <c r="BR20" s="100">
        <f>COUNTIF($C$20:$AU$20,"Oanh")</f>
        <v>0</v>
      </c>
      <c r="BS20" s="100">
        <f>COUNTIF($C$20:$AU$20,"P.Hiền")</f>
        <v>0</v>
      </c>
      <c r="BT20" s="100">
        <f>COUNTIF($C$20:$AU$20,"Huê")</f>
        <v>0</v>
      </c>
      <c r="BU20" s="100">
        <f>COUNTIF($C$20:$AU$20,"tiến")</f>
        <v>0</v>
      </c>
      <c r="BV20" s="100">
        <f>COUNTIF($C$20:$AU$20,"Lương")</f>
        <v>0</v>
      </c>
      <c r="BW20" s="100">
        <f>COUNTIF($C$20:$AU$20,"Tâm")</f>
        <v>0</v>
      </c>
      <c r="BX20" s="100">
        <f>COUNTIF($C$20:$AU$20,"Ddung")</f>
        <v>0</v>
      </c>
      <c r="BY20">
        <f>SUM(AV30:BX30)</f>
        <v>0</v>
      </c>
    </row>
    <row r="21" spans="1:77" ht="17.100000000000001" customHeight="1">
      <c r="A21" s="316">
        <v>5</v>
      </c>
      <c r="B21" s="20">
        <v>1</v>
      </c>
      <c r="C21" s="4"/>
      <c r="D21" s="137"/>
      <c r="E21" s="11"/>
      <c r="F21" s="4"/>
      <c r="G21" s="137"/>
      <c r="H21" s="11"/>
      <c r="I21" s="5"/>
      <c r="J21" s="137"/>
      <c r="K21" s="5"/>
      <c r="L21" s="4"/>
      <c r="M21" s="137"/>
      <c r="N21" s="11"/>
      <c r="O21" s="4"/>
      <c r="P21" s="137"/>
      <c r="Q21" s="11"/>
      <c r="R21" s="5"/>
      <c r="S21" s="137"/>
      <c r="T21" s="5"/>
      <c r="U21" s="35"/>
      <c r="V21" s="143"/>
      <c r="W21" s="74"/>
      <c r="X21" s="4"/>
      <c r="Y21" s="137"/>
      <c r="Z21" s="11"/>
      <c r="AA21" s="4"/>
      <c r="AB21" s="137"/>
      <c r="AC21" s="11"/>
      <c r="AD21" s="5"/>
      <c r="AE21" s="137"/>
      <c r="AF21" s="5"/>
      <c r="AG21" s="4"/>
      <c r="AH21" s="137"/>
      <c r="AI21" s="11"/>
      <c r="AJ21" s="4"/>
      <c r="AK21" s="137"/>
      <c r="AL21" s="11"/>
      <c r="AM21" s="4"/>
      <c r="AN21" s="137"/>
      <c r="AO21" s="11"/>
      <c r="AP21" s="5"/>
      <c r="AQ21" s="137"/>
      <c r="AR21" s="5"/>
      <c r="AS21" s="4"/>
      <c r="AT21" s="137"/>
      <c r="AU21" s="11"/>
      <c r="AV21" s="101">
        <f>COUNTIF($C$21:$AU$21,"Hương")</f>
        <v>0</v>
      </c>
      <c r="AW21" s="101">
        <f>COUNTIF($C$21:$AU$21,"Lân")</f>
        <v>0</v>
      </c>
      <c r="AX21" s="101">
        <f>COUNTIF($C$21:$AU$21,"Thủy")</f>
        <v>0</v>
      </c>
      <c r="AY21" s="101">
        <f>COUNTIF($C$21:$AU$21,"Trang")</f>
        <v>0</v>
      </c>
      <c r="AZ21" s="101">
        <f>COUNTIF($C$21:$AU$21,"Hà")</f>
        <v>0</v>
      </c>
      <c r="BA21" s="101">
        <f>COUNTIF($C$21:$AU$21,"My")</f>
        <v>0</v>
      </c>
      <c r="BB21" s="101">
        <f>COUNTIF($C$21:$AU$21,"Tám")</f>
        <v>0</v>
      </c>
      <c r="BC21" s="101">
        <f>COUNTIF($C$21:$AU$21,"Mến")</f>
        <v>0</v>
      </c>
      <c r="BD21" s="101">
        <f>COUNTIF($C$21:$AU$21,"Thiệp")</f>
        <v>0</v>
      </c>
      <c r="BE21" s="101">
        <f>COUNTIF($C$21:$AU$21,"TrangH")</f>
        <v>0</v>
      </c>
      <c r="BF21" s="101">
        <f>COUNTIF($C$21:$AU$21,"ThủyL")</f>
        <v>0</v>
      </c>
      <c r="BG21" s="101">
        <f>COUNTIF($C$21:$AU$21,"Sơn")</f>
        <v>0</v>
      </c>
      <c r="BH21" s="101">
        <f>COUNTIF($C$21:$AU$21,"Nga")</f>
        <v>0</v>
      </c>
      <c r="BI21" s="101">
        <f>COUNTIF($C$21:$AU$21,"Dung")</f>
        <v>0</v>
      </c>
      <c r="BJ21" s="101">
        <f>COUNTIF($C$21:$AU$21,"Hiền")</f>
        <v>0</v>
      </c>
      <c r="BK21" s="101">
        <f>COUNTIF($C$21:$AU$21,"Thúy")</f>
        <v>0</v>
      </c>
      <c r="BL21" s="101">
        <f>COUNTIF($C$21:$AU$21,"Ngọc")</f>
        <v>0</v>
      </c>
      <c r="BM21" s="101">
        <f>COUNTIF($C$21:$AU$21,"Hoa")</f>
        <v>0</v>
      </c>
      <c r="BN21" s="101">
        <f>COUNTIF($C$21:$AU$21,"Thơm")</f>
        <v>0</v>
      </c>
      <c r="BO21" s="101">
        <f>COUNTIF($C$21:$AU$21,"Phương")</f>
        <v>0</v>
      </c>
      <c r="BP21" s="101">
        <f>COUNTIF($C$21:$AU$21,"Hiếu")</f>
        <v>0</v>
      </c>
      <c r="BQ21" s="101">
        <f>COUNTIF($C$21:$AU$21,"Quỳnh")</f>
        <v>0</v>
      </c>
      <c r="BR21" s="101">
        <f>COUNTIF($C$21:$AU$21,"Oanh")</f>
        <v>0</v>
      </c>
      <c r="BS21" s="101">
        <f>COUNTIF($C$21:$AU$21,"P.Hiền")</f>
        <v>0</v>
      </c>
      <c r="BT21" s="101">
        <f>COUNTIF($C$21:$AU$21,"Huê")</f>
        <v>0</v>
      </c>
      <c r="BU21" s="101">
        <f>COUNTIF($C$21:$AU$21,"Tiến")</f>
        <v>0</v>
      </c>
      <c r="BV21" s="101">
        <f>COUNTIF($C$21:$AU$21,"Lương")</f>
        <v>0</v>
      </c>
      <c r="BW21" s="101">
        <f>COUNTIF($C$21:$AU$21,"Tâm")</f>
        <v>0</v>
      </c>
      <c r="BX21" s="101">
        <f>COUNTIF($C$21:$AU$21,"Ddung")</f>
        <v>0</v>
      </c>
      <c r="BY21">
        <f t="shared" si="0"/>
        <v>0</v>
      </c>
    </row>
    <row r="22" spans="1:77" ht="17.100000000000001" customHeight="1">
      <c r="A22" s="316"/>
      <c r="B22" s="21">
        <v>2</v>
      </c>
      <c r="C22" s="6"/>
      <c r="D22" s="138"/>
      <c r="E22" s="7"/>
      <c r="F22" s="6"/>
      <c r="G22" s="138"/>
      <c r="H22" s="7"/>
      <c r="I22" s="8"/>
      <c r="J22" s="138"/>
      <c r="K22" s="8"/>
      <c r="L22" s="6"/>
      <c r="M22" s="138"/>
      <c r="N22" s="7"/>
      <c r="O22" s="6"/>
      <c r="P22" s="138"/>
      <c r="Q22" s="7"/>
      <c r="R22" s="8"/>
      <c r="S22" s="138"/>
      <c r="T22" s="8"/>
      <c r="U22" s="6"/>
      <c r="V22" s="138"/>
      <c r="W22" s="7"/>
      <c r="X22" s="6"/>
      <c r="Y22" s="138"/>
      <c r="Z22" s="7"/>
      <c r="AA22" s="6"/>
      <c r="AB22" s="138"/>
      <c r="AC22" s="7"/>
      <c r="AD22" s="8"/>
      <c r="AE22" s="138"/>
      <c r="AF22" s="8"/>
      <c r="AG22" s="6"/>
      <c r="AH22" s="138"/>
      <c r="AI22" s="7"/>
      <c r="AJ22" s="6"/>
      <c r="AK22" s="138"/>
      <c r="AL22" s="7"/>
      <c r="AM22" s="6"/>
      <c r="AN22" s="138"/>
      <c r="AO22" s="7"/>
      <c r="AP22" s="8"/>
      <c r="AQ22" s="138"/>
      <c r="AR22" s="8"/>
      <c r="AS22" s="6"/>
      <c r="AT22" s="138"/>
      <c r="AU22" s="7"/>
      <c r="AV22" s="101">
        <f>COUNTIF($C$22:$AU$22,"Hương")</f>
        <v>0</v>
      </c>
      <c r="AW22" s="101">
        <f>COUNTIF($C$22:$AU$22,"Lân")</f>
        <v>0</v>
      </c>
      <c r="AX22" s="101">
        <f>COUNTIF($C$22:$AU$22,"Thủy")</f>
        <v>0</v>
      </c>
      <c r="AY22" s="101">
        <f>COUNTIF($C$22:$AU$22,"Trang")</f>
        <v>0</v>
      </c>
      <c r="AZ22" s="101">
        <f>COUNTIF($C$22:$AU$22,"Hà")</f>
        <v>0</v>
      </c>
      <c r="BA22" s="101">
        <f>COUNTIF($C$22:$AU$22,"My")</f>
        <v>0</v>
      </c>
      <c r="BB22" s="101">
        <f>COUNTIF($C$22:$AU$22,"Tám")</f>
        <v>0</v>
      </c>
      <c r="BC22" s="101">
        <f>COUNTIF($C$22:$AU$22,"Mến")</f>
        <v>0</v>
      </c>
      <c r="BD22" s="101">
        <f>COUNTIF($C$22:$AU$22,"Thiệp")</f>
        <v>0</v>
      </c>
      <c r="BE22" s="101">
        <f>COUNTIF($C$22:$AU$22,"TrangH")</f>
        <v>0</v>
      </c>
      <c r="BF22" s="101">
        <f>COUNTIF($C$22:$AU$22,"ThủyL")</f>
        <v>0</v>
      </c>
      <c r="BG22" s="101">
        <f>COUNTIF($C$22:$AU$22,"Sơn")</f>
        <v>0</v>
      </c>
      <c r="BH22" s="101">
        <f>COUNTIF($C$22:$AU$22,"Ngà")</f>
        <v>0</v>
      </c>
      <c r="BI22" s="101">
        <f>COUNTIF($C$22:$AU$22,"Dung")</f>
        <v>0</v>
      </c>
      <c r="BJ22" s="101">
        <f>COUNTIF($C$22:$AU$22,"Hiền")</f>
        <v>0</v>
      </c>
      <c r="BK22" s="101">
        <f>COUNTIF($C$22:$AU$22,"Thúy")</f>
        <v>0</v>
      </c>
      <c r="BL22" s="101">
        <f>COUNTIF($C$22:$AU$22,"Ngọc")</f>
        <v>0</v>
      </c>
      <c r="BM22" s="101">
        <f>COUNTIF($C$22:$AU$22,"Hoa")</f>
        <v>0</v>
      </c>
      <c r="BN22" s="101">
        <f>COUNTIF($C$22:$AU$22,"Thơm")</f>
        <v>0</v>
      </c>
      <c r="BO22" s="101">
        <f>COUNTIF($C$22:$AU$22,"Phương")</f>
        <v>0</v>
      </c>
      <c r="BP22" s="101">
        <f>COUNTIF($C$22:$AU$22,"Hiếu")</f>
        <v>0</v>
      </c>
      <c r="BQ22" s="101">
        <f>COUNTIF($C$22:$AU$22,"Quỳnh")</f>
        <v>0</v>
      </c>
      <c r="BR22" s="101">
        <f>COUNTIF($C$22:$AU$22,"Oanh")</f>
        <v>0</v>
      </c>
      <c r="BS22" s="101">
        <f>COUNTIF($C$22:$AU$22,"P.Hiền")</f>
        <v>0</v>
      </c>
      <c r="BT22" s="101">
        <f>COUNTIF($C$22:$AU$22,"Huê")</f>
        <v>0</v>
      </c>
      <c r="BU22" s="101">
        <f>COUNTIF($C$22:$AU$22,"tiến")</f>
        <v>0</v>
      </c>
      <c r="BV22" s="101">
        <f>COUNTIF($C$22:$AU$22,"Lương")</f>
        <v>0</v>
      </c>
      <c r="BW22" s="101">
        <f>COUNTIF($C$22:$AU$22,"Tâm")</f>
        <v>0</v>
      </c>
      <c r="BX22" s="101">
        <f>COUNTIF($C$22:$AU$22,"Ddung")</f>
        <v>0</v>
      </c>
      <c r="BY22">
        <f t="shared" si="0"/>
        <v>0</v>
      </c>
    </row>
    <row r="23" spans="1:77" ht="17.100000000000001" customHeight="1">
      <c r="A23" s="316"/>
      <c r="B23" s="21">
        <v>3</v>
      </c>
      <c r="C23" s="6"/>
      <c r="D23" s="138"/>
      <c r="E23" s="7"/>
      <c r="F23" s="6"/>
      <c r="G23" s="138"/>
      <c r="H23" s="7"/>
      <c r="I23" s="8"/>
      <c r="J23" s="138"/>
      <c r="K23" s="8"/>
      <c r="L23" s="6"/>
      <c r="M23" s="138"/>
      <c r="N23" s="7"/>
      <c r="O23" s="6"/>
      <c r="P23" s="138"/>
      <c r="Q23" s="7"/>
      <c r="R23" s="8"/>
      <c r="S23" s="138"/>
      <c r="T23" s="8"/>
      <c r="U23" s="6"/>
      <c r="V23" s="138"/>
      <c r="W23" s="7"/>
      <c r="X23" s="6"/>
      <c r="Y23" s="138"/>
      <c r="Z23" s="7"/>
      <c r="AA23" s="6"/>
      <c r="AB23" s="138"/>
      <c r="AC23" s="7"/>
      <c r="AD23" s="8"/>
      <c r="AE23" s="138"/>
      <c r="AF23" s="8"/>
      <c r="AG23" s="6"/>
      <c r="AH23" s="138"/>
      <c r="AI23" s="7"/>
      <c r="AJ23" s="6"/>
      <c r="AK23" s="138"/>
      <c r="AL23" s="7"/>
      <c r="AM23" s="6"/>
      <c r="AN23" s="138"/>
      <c r="AO23" s="7"/>
      <c r="AP23" s="8"/>
      <c r="AQ23" s="138"/>
      <c r="AR23" s="8"/>
      <c r="AS23" s="6"/>
      <c r="AT23" s="138"/>
      <c r="AU23" s="7"/>
      <c r="AV23" s="101">
        <f>COUNTIF($C$23:$AU$23,"Hương")</f>
        <v>0</v>
      </c>
      <c r="AW23" s="101">
        <f>COUNTIF($C$23:$AU$23,"Lân")</f>
        <v>0</v>
      </c>
      <c r="AX23" s="101">
        <f>COUNTIF($C$23:$AU$23,"Thủy")</f>
        <v>0</v>
      </c>
      <c r="AY23" s="101">
        <f>COUNTIF($C$23:$AU$23,"Trang")</f>
        <v>0</v>
      </c>
      <c r="AZ23" s="101">
        <f>COUNTIF($C$23:$AU$23,"Hà")</f>
        <v>0</v>
      </c>
      <c r="BA23" s="101">
        <f>COUNTIF($C$23:$AU$23,"My")</f>
        <v>0</v>
      </c>
      <c r="BB23" s="101">
        <f>COUNTIF($C$23:$AU$23,"Tám")</f>
        <v>0</v>
      </c>
      <c r="BC23" s="101">
        <f>COUNTIF($C$23:$AU$23,"Mến")</f>
        <v>0</v>
      </c>
      <c r="BD23" s="101">
        <f>COUNTIF($C$23:$AU$23,"Thiệp")</f>
        <v>0</v>
      </c>
      <c r="BE23" s="101">
        <f>COUNTIF($C$23:$AU$23,"TrangH")</f>
        <v>0</v>
      </c>
      <c r="BF23" s="101">
        <f>COUNTIF($C$23:$AU$23,"ThủyL")</f>
        <v>0</v>
      </c>
      <c r="BG23" s="101">
        <f>COUNTIF($C$23:$AU$23,"Sơn")</f>
        <v>0</v>
      </c>
      <c r="BH23" s="101">
        <f>COUNTIF($C$23:$AU$23,"Ngà")</f>
        <v>0</v>
      </c>
      <c r="BI23" s="101">
        <f>COUNTIF($C$23:$AU$23,"Dung")</f>
        <v>0</v>
      </c>
      <c r="BJ23" s="101">
        <f>COUNTIF($C$23:$AU$23,"Hiền")</f>
        <v>0</v>
      </c>
      <c r="BK23" s="101">
        <f>COUNTIF($C$23:$AU$23,"Thúy")</f>
        <v>0</v>
      </c>
      <c r="BL23" s="101">
        <f>COUNTIF($C$23:$AU$23,"Ngọc")</f>
        <v>0</v>
      </c>
      <c r="BM23" s="101">
        <f>COUNTIF($C$23:$AU$23,"Hoa")</f>
        <v>0</v>
      </c>
      <c r="BN23" s="101">
        <f>COUNTIF($C$23:$AU$23,"Thơm")</f>
        <v>0</v>
      </c>
      <c r="BO23" s="101">
        <f>COUNTIF($C$23:$AU$23,"Phương")</f>
        <v>0</v>
      </c>
      <c r="BP23" s="101">
        <f>COUNTIF($C$23:$AU$23,"Hiếu")</f>
        <v>0</v>
      </c>
      <c r="BQ23" s="101">
        <f>COUNTIF($C$23:$AU$23,"Quỳnh")</f>
        <v>0</v>
      </c>
      <c r="BR23" s="101">
        <f>COUNTIF($C$23:$AU$23,"Oanh")</f>
        <v>0</v>
      </c>
      <c r="BS23" s="101">
        <f>COUNTIF($C$23:$AU$23,"P.Hiền")</f>
        <v>0</v>
      </c>
      <c r="BT23" s="101">
        <f>COUNTIF($C$23:$AU$23,"Huê")</f>
        <v>0</v>
      </c>
      <c r="BU23" s="101">
        <f>COUNTIF($C$23:$AU$23,"tiến")</f>
        <v>0</v>
      </c>
      <c r="BV23" s="101">
        <f>COUNTIF($C$23:$AU$23,"Lương")</f>
        <v>0</v>
      </c>
      <c r="BW23" s="101">
        <f>COUNTIF($C$23:$AU$23,"Tâm")</f>
        <v>0</v>
      </c>
      <c r="BX23" s="101">
        <f>COUNTIF($C$23:$AU$23,"Ddung")</f>
        <v>0</v>
      </c>
      <c r="BY23">
        <f t="shared" si="0"/>
        <v>0</v>
      </c>
    </row>
    <row r="24" spans="1:77" ht="17.100000000000001" customHeight="1">
      <c r="A24" s="316"/>
      <c r="B24" s="21">
        <v>4</v>
      </c>
      <c r="C24" s="6"/>
      <c r="D24" s="138"/>
      <c r="E24" s="7"/>
      <c r="F24" s="6"/>
      <c r="G24" s="138"/>
      <c r="H24" s="7"/>
      <c r="I24" s="8"/>
      <c r="J24" s="138"/>
      <c r="K24" s="8"/>
      <c r="L24" s="6"/>
      <c r="M24" s="138"/>
      <c r="N24" s="7"/>
      <c r="O24" s="6"/>
      <c r="P24" s="138"/>
      <c r="Q24" s="7"/>
      <c r="R24" s="8"/>
      <c r="S24" s="138"/>
      <c r="T24" s="8"/>
      <c r="U24" s="6"/>
      <c r="V24" s="138"/>
      <c r="W24" s="7"/>
      <c r="X24" s="6"/>
      <c r="Y24" s="138"/>
      <c r="Z24" s="7"/>
      <c r="AA24" s="6"/>
      <c r="AB24" s="138"/>
      <c r="AC24" s="7"/>
      <c r="AD24" s="6"/>
      <c r="AE24" s="138"/>
      <c r="AF24" s="8"/>
      <c r="AG24" s="6"/>
      <c r="AH24" s="138"/>
      <c r="AI24" s="7"/>
      <c r="AJ24" s="6"/>
      <c r="AK24" s="138"/>
      <c r="AL24" s="7"/>
      <c r="AM24" s="6"/>
      <c r="AN24" s="138"/>
      <c r="AO24" s="7"/>
      <c r="AP24" s="6"/>
      <c r="AQ24" s="138"/>
      <c r="AR24" s="7"/>
      <c r="AS24" s="8"/>
      <c r="AT24" s="138"/>
      <c r="AU24" s="7"/>
      <c r="AV24" s="101">
        <f>COUNTIF($C$24:$AU$24,"Hương")</f>
        <v>0</v>
      </c>
      <c r="AW24" s="101">
        <f>COUNTIF($C$24:$AU$24,"Lân")</f>
        <v>0</v>
      </c>
      <c r="AX24" s="101">
        <f>COUNTIF($C$24:$AU$24,"Thủy")</f>
        <v>0</v>
      </c>
      <c r="AY24" s="101">
        <f>COUNTIF($C$24:$AU$24,"Trang")</f>
        <v>0</v>
      </c>
      <c r="AZ24" s="101">
        <f>COUNTIF($C$24:$AU$24,"Hà")</f>
        <v>0</v>
      </c>
      <c r="BA24" s="101">
        <f>COUNTIF($C$24:$AU$24,"My")</f>
        <v>0</v>
      </c>
      <c r="BB24" s="101">
        <f>COUNTIF($C$24:$AU$24,"Tám")</f>
        <v>0</v>
      </c>
      <c r="BC24" s="101">
        <f>COUNTIF($C$24:$AU$24,"Mến")</f>
        <v>0</v>
      </c>
      <c r="BD24" s="101">
        <f>COUNTIF($C$24:$AU$24,"Thiệp")</f>
        <v>0</v>
      </c>
      <c r="BE24" s="101">
        <f>COUNTIF($C$24:$AU$24,"TrangH")</f>
        <v>0</v>
      </c>
      <c r="BF24" s="101">
        <f>COUNTIF($C$24:$AU$24,"ThủyL")</f>
        <v>0</v>
      </c>
      <c r="BG24" s="101">
        <f>COUNTIF($C$24:$AU$24,"sơn")</f>
        <v>0</v>
      </c>
      <c r="BH24" s="101">
        <f>COUNTIF($C$24:$AU$24,"Ngà")</f>
        <v>0</v>
      </c>
      <c r="BI24" s="101">
        <f>COUNTIF($C$24:$AU$24,"Dung")</f>
        <v>0</v>
      </c>
      <c r="BJ24" s="101">
        <f>COUNTIF($C$24:$AU$24,"Hiền")</f>
        <v>0</v>
      </c>
      <c r="BK24" s="101">
        <f>COUNTIF($C$24:$AU$24,"Thúy")</f>
        <v>0</v>
      </c>
      <c r="BL24" s="101">
        <f>COUNTIF($C$24:$AU$24,"Ngọc")</f>
        <v>0</v>
      </c>
      <c r="BM24" s="101">
        <f>COUNTIF($C$24:$AU$24,"Hoa")</f>
        <v>0</v>
      </c>
      <c r="BN24" s="101">
        <f>COUNTIF($C$24:$AU$24,"Thơm")</f>
        <v>0</v>
      </c>
      <c r="BO24" s="101">
        <f>COUNTIF($C$24:$AU$24,"Phương")</f>
        <v>0</v>
      </c>
      <c r="BP24" s="101">
        <f>COUNTIF($C$24:$AU$24,"Hiếu")</f>
        <v>0</v>
      </c>
      <c r="BQ24" s="101">
        <f>COUNTIF($C$24:$AU$24,"Quỳnh")</f>
        <v>0</v>
      </c>
      <c r="BR24" s="101">
        <f>COUNTIF($C$24:$AU$24,"Oanh")</f>
        <v>0</v>
      </c>
      <c r="BS24" s="101">
        <f>COUNTIF($C$24:$AU$24,"P.Hiền")</f>
        <v>0</v>
      </c>
      <c r="BT24" s="101">
        <f>COUNTIF($C$24:$AU$24,"Huê")</f>
        <v>0</v>
      </c>
      <c r="BU24" s="101">
        <f>COUNTIF($C$24:$AU$24,"Tiến")</f>
        <v>0</v>
      </c>
      <c r="BV24" s="101">
        <f>COUNTIF($C$24:$AU$24,"Lương")</f>
        <v>0</v>
      </c>
      <c r="BW24" s="101">
        <f>COUNTIF($C$24:$AU$24,"Tâm")</f>
        <v>0</v>
      </c>
      <c r="BX24" s="101">
        <f>COUNTIF($C$24:$AU$24,"Ddung")</f>
        <v>0</v>
      </c>
      <c r="BY24">
        <f t="shared" si="0"/>
        <v>0</v>
      </c>
    </row>
    <row r="25" spans="1:77" ht="17.100000000000001" customHeight="1">
      <c r="A25" s="316"/>
      <c r="B25" s="21">
        <v>5</v>
      </c>
      <c r="C25" s="6"/>
      <c r="D25" s="138"/>
      <c r="E25" s="7"/>
      <c r="F25" s="6"/>
      <c r="G25" s="138"/>
      <c r="H25" s="7"/>
      <c r="I25" s="8"/>
      <c r="J25" s="138"/>
      <c r="K25" s="8"/>
      <c r="L25" s="6"/>
      <c r="M25" s="138"/>
      <c r="N25" s="7"/>
      <c r="O25" s="6"/>
      <c r="P25" s="138"/>
      <c r="Q25" s="7"/>
      <c r="R25" s="33"/>
      <c r="S25" s="145"/>
      <c r="T25" s="8"/>
      <c r="U25" s="24"/>
      <c r="V25" s="141"/>
      <c r="W25" s="27"/>
      <c r="X25" s="6"/>
      <c r="Y25" s="138"/>
      <c r="Z25" s="7"/>
      <c r="AA25" s="6"/>
      <c r="AB25" s="138"/>
      <c r="AC25" s="7"/>
      <c r="AD25" s="6"/>
      <c r="AE25" s="138"/>
      <c r="AF25" s="8"/>
      <c r="AG25" s="56"/>
      <c r="AH25" s="146"/>
      <c r="AI25" s="57"/>
      <c r="AJ25" s="6"/>
      <c r="AK25" s="138"/>
      <c r="AL25" s="7"/>
      <c r="AM25" s="6"/>
      <c r="AN25" s="138"/>
      <c r="AO25" s="7"/>
      <c r="AP25" s="8"/>
      <c r="AQ25" s="138"/>
      <c r="AR25" s="8"/>
      <c r="AS25" s="24"/>
      <c r="AT25" s="141"/>
      <c r="AU25" s="27"/>
      <c r="AV25" s="101">
        <f>COUNTIF($C$25:$AU$25,"Hương")</f>
        <v>0</v>
      </c>
      <c r="AW25" s="101">
        <f>COUNTIF($C$25:$AU$25,"Lân")</f>
        <v>0</v>
      </c>
      <c r="AX25" s="101">
        <f>COUNTIF($C$25:$AU$25,"thủy")</f>
        <v>0</v>
      </c>
      <c r="AY25" s="101">
        <f>COUNTIF($C$25:$AU$25,"Trang")</f>
        <v>0</v>
      </c>
      <c r="AZ25" s="101">
        <f>COUNTIF($C$25:$AU$25,"hà")</f>
        <v>0</v>
      </c>
      <c r="BA25" s="101">
        <f>COUNTIF($C$25:$AU$25,"My")</f>
        <v>0</v>
      </c>
      <c r="BB25" s="101">
        <f>COUNTIF($C$25:$AU$25,"Tám")</f>
        <v>0</v>
      </c>
      <c r="BC25" s="101">
        <f>COUNTIF($C$25:$AU$25,"Mến")</f>
        <v>0</v>
      </c>
      <c r="BD25" s="101">
        <f>COUNTIF($C$25:$AU$25,"Thiệp")</f>
        <v>0</v>
      </c>
      <c r="BE25" s="101">
        <f>COUNTIF($C$25:$AU$25,"TrangH")</f>
        <v>0</v>
      </c>
      <c r="BF25" s="101">
        <f>COUNTIF($C$25:$AU$25,"ThỦYl")</f>
        <v>0</v>
      </c>
      <c r="BG25" s="101">
        <f>COUNTIF($C$25:$AU$25,"Sơn")</f>
        <v>0</v>
      </c>
      <c r="BH25" s="101">
        <f>COUNTIF($C$25:$AU$25,"ngà")</f>
        <v>0</v>
      </c>
      <c r="BI25" s="101">
        <f>COUNTIF($C$25:$AU$25,"Dung")</f>
        <v>0</v>
      </c>
      <c r="BJ25" s="101">
        <f>COUNTIF($C$25:$AU$25,"Hiền")</f>
        <v>0</v>
      </c>
      <c r="BK25" s="101">
        <f>COUNTIF($C$25:$AU$25,"Thúy")</f>
        <v>0</v>
      </c>
      <c r="BL25" s="101">
        <f>COUNTIF($C$25:$AU$25,"Ngọc")</f>
        <v>0</v>
      </c>
      <c r="BM25" s="101">
        <f>COUNTIF($C$25:$AU$25,"Hoa")</f>
        <v>0</v>
      </c>
      <c r="BN25" s="101">
        <f>COUNTIF($C$25:$AU$25,"Thơm")</f>
        <v>0</v>
      </c>
      <c r="BO25" s="101">
        <f>COUNTIF($C$25:$AU$25,"Phương")</f>
        <v>0</v>
      </c>
      <c r="BP25" s="101">
        <f>COUNTIF($C$25:$AU$25,"Hiếu")</f>
        <v>0</v>
      </c>
      <c r="BQ25" s="101">
        <f>COUNTIF($C$25:$AU$25,"Quỳnh")</f>
        <v>0</v>
      </c>
      <c r="BR25" s="101">
        <f>COUNTIF($C$25:$AU$25,"oanh")</f>
        <v>0</v>
      </c>
      <c r="BS25" s="101">
        <f>COUNTIF($C$25:$AU$25,"P.Hiền")</f>
        <v>0</v>
      </c>
      <c r="BT25" s="101">
        <f>COUNTIF($C$25:$AU$25,"Huê")</f>
        <v>0</v>
      </c>
      <c r="BU25" s="101">
        <f>COUNTIF($C$25:$AU$25,"tiến")</f>
        <v>0</v>
      </c>
      <c r="BV25" s="101">
        <f>COUNTIF($C$25:$AU$25,"Lương")</f>
        <v>0</v>
      </c>
      <c r="BW25" s="101">
        <f>COUNTIF($C$25:$AU$25,"Tâm")</f>
        <v>0</v>
      </c>
      <c r="BX25" s="101">
        <f>COUNTIF($C$25:$AU$25,"Ddung")</f>
        <v>0</v>
      </c>
      <c r="BY25">
        <f t="shared" si="0"/>
        <v>0</v>
      </c>
    </row>
    <row r="26" spans="1:77" ht="17.100000000000001" customHeight="1">
      <c r="A26" s="313">
        <v>6</v>
      </c>
      <c r="B26" s="20">
        <v>1</v>
      </c>
      <c r="C26" s="4"/>
      <c r="D26" s="137"/>
      <c r="E26" s="11"/>
      <c r="F26" s="4"/>
      <c r="G26" s="137"/>
      <c r="H26" s="11"/>
      <c r="I26" s="5"/>
      <c r="J26" s="137"/>
      <c r="K26" s="5"/>
      <c r="L26" s="4"/>
      <c r="M26" s="137"/>
      <c r="N26" s="11"/>
      <c r="O26" s="4"/>
      <c r="P26" s="137"/>
      <c r="Q26" s="11"/>
      <c r="R26" s="34"/>
      <c r="S26" s="147"/>
      <c r="T26" s="5"/>
      <c r="U26" s="35"/>
      <c r="V26" s="143"/>
      <c r="W26" s="74"/>
      <c r="X26" s="4"/>
      <c r="Y26" s="137"/>
      <c r="Z26" s="11"/>
      <c r="AA26" s="4"/>
      <c r="AB26" s="137"/>
      <c r="AC26" s="11"/>
      <c r="AD26" s="5"/>
      <c r="AE26" s="137"/>
      <c r="AF26" s="5"/>
      <c r="AG26" s="4"/>
      <c r="AH26" s="137"/>
      <c r="AI26" s="11"/>
      <c r="AJ26" s="4"/>
      <c r="AK26" s="137"/>
      <c r="AL26" s="11"/>
      <c r="AM26" s="4"/>
      <c r="AN26" s="137"/>
      <c r="AO26" s="11"/>
      <c r="AP26" s="5"/>
      <c r="AQ26" s="137"/>
      <c r="AR26" s="5"/>
      <c r="AS26" s="4"/>
      <c r="AT26" s="137"/>
      <c r="AU26" s="11"/>
      <c r="AV26" s="101">
        <f>COUNTIF($C$26:$AU$26,"Hương")</f>
        <v>0</v>
      </c>
      <c r="AW26" s="101">
        <f>COUNTIF($C$26:$AU$26,"Lân")</f>
        <v>0</v>
      </c>
      <c r="AX26" s="101">
        <f>COUNTIF($C$26:$AU$26,"Thủy")</f>
        <v>0</v>
      </c>
      <c r="AY26" s="101">
        <f>COUNTIF($C$26:$AU$26,"Trang")</f>
        <v>0</v>
      </c>
      <c r="AZ26" s="101">
        <f>COUNTIF($C$26:$AU$26,"Hà")</f>
        <v>0</v>
      </c>
      <c r="BA26" s="101">
        <f>COUNTIF($C$26:$AU$26,"My")</f>
        <v>0</v>
      </c>
      <c r="BB26" s="101">
        <f>COUNTIF($C$26:$AU$26,"Tám")</f>
        <v>0</v>
      </c>
      <c r="BC26" s="101">
        <f>COUNTIF($C$26:$AU$26,"Mến")</f>
        <v>0</v>
      </c>
      <c r="BD26" s="101">
        <f>COUNTIF($C$26:$AU$26,"Thiệp")</f>
        <v>0</v>
      </c>
      <c r="BE26" s="101">
        <f>COUNTIF($C$26:$AU$26,"TrangH")</f>
        <v>0</v>
      </c>
      <c r="BF26" s="101">
        <f>COUNTIF($C$26:$AU$26,"thủyL")</f>
        <v>0</v>
      </c>
      <c r="BG26" s="101">
        <f>COUNTIF($C$26:$AU$26,"Sơn")</f>
        <v>0</v>
      </c>
      <c r="BH26" s="101">
        <f>COUNTIF($C$26:$AU$26,"Ngà")</f>
        <v>0</v>
      </c>
      <c r="BI26" s="101">
        <f>COUNTIF($C$26:$AU$26,"Dung")</f>
        <v>0</v>
      </c>
      <c r="BJ26" s="101">
        <f>COUNTIF($C$26:$AU$26,"Hiền")</f>
        <v>0</v>
      </c>
      <c r="BK26" s="101">
        <f>COUNTIF($C$26:$AU$26,"Thúy")</f>
        <v>0</v>
      </c>
      <c r="BL26" s="101">
        <f>COUNTIF($C$26:$AU$26,"Ngọc")</f>
        <v>0</v>
      </c>
      <c r="BM26" s="101">
        <f>COUNTIF($C$26:$AU$26,"Hoa")</f>
        <v>0</v>
      </c>
      <c r="BN26" s="101">
        <f>COUNTIF($C$26:$AU$26,"Thơm")</f>
        <v>0</v>
      </c>
      <c r="BO26" s="101">
        <f>COUNTIF($C$26:$AU$26,"Phương")</f>
        <v>0</v>
      </c>
      <c r="BP26" s="101">
        <f>COUNTIF($C$26:$AU$26,"Hiếu")</f>
        <v>0</v>
      </c>
      <c r="BQ26" s="101">
        <f>COUNTIF($C$26:$AU$26,"Quỳnh")</f>
        <v>0</v>
      </c>
      <c r="BR26" s="101">
        <f>COUNTIF($C$26:$AU$26,"Oanh")</f>
        <v>0</v>
      </c>
      <c r="BS26" s="101">
        <f>COUNTIF($C$26:$AU$26,"P.Hiền")</f>
        <v>0</v>
      </c>
      <c r="BT26" s="101">
        <f>COUNTIF($C$26:$AU$26,"Huê")</f>
        <v>0</v>
      </c>
      <c r="BU26" s="101">
        <f>COUNTIF($C$26:$AU$26,"Tiến")</f>
        <v>0</v>
      </c>
      <c r="BV26" s="101">
        <f>COUNTIF($C$26:$AU$26,"Lương")</f>
        <v>0</v>
      </c>
      <c r="BW26" s="101">
        <f>COUNTIF($C$26:$AU$26,"Tâm")</f>
        <v>0</v>
      </c>
      <c r="BX26" s="101">
        <f>COUNTIF($C$26:$AU$26,"Ddung")</f>
        <v>0</v>
      </c>
      <c r="BY26">
        <f t="shared" si="0"/>
        <v>0</v>
      </c>
    </row>
    <row r="27" spans="1:77" ht="17.100000000000001" customHeight="1">
      <c r="A27" s="314"/>
      <c r="B27" s="21">
        <v>2</v>
      </c>
      <c r="C27" s="6"/>
      <c r="D27" s="138"/>
      <c r="E27" s="7"/>
      <c r="F27" s="6"/>
      <c r="G27" s="138"/>
      <c r="H27" s="7"/>
      <c r="I27" s="8"/>
      <c r="J27" s="138"/>
      <c r="K27" s="8"/>
      <c r="L27" s="6"/>
      <c r="M27" s="138"/>
      <c r="N27" s="7"/>
      <c r="O27" s="6"/>
      <c r="P27" s="138"/>
      <c r="Q27" s="7"/>
      <c r="R27" s="15"/>
      <c r="S27" s="139"/>
      <c r="T27" s="8"/>
      <c r="U27" s="6"/>
      <c r="V27" s="138"/>
      <c r="W27" s="7"/>
      <c r="X27" s="6"/>
      <c r="Y27" s="138"/>
      <c r="Z27" s="7"/>
      <c r="AA27" s="6"/>
      <c r="AB27" s="138"/>
      <c r="AC27" s="7"/>
      <c r="AD27" s="8"/>
      <c r="AE27" s="138"/>
      <c r="AF27" s="8"/>
      <c r="AG27" s="6"/>
      <c r="AH27" s="138"/>
      <c r="AI27" s="7"/>
      <c r="AJ27" s="6"/>
      <c r="AK27" s="138"/>
      <c r="AL27" s="7"/>
      <c r="AM27" s="6"/>
      <c r="AN27" s="138"/>
      <c r="AO27" s="7"/>
      <c r="AP27" s="8"/>
      <c r="AQ27" s="138"/>
      <c r="AR27" s="8"/>
      <c r="AS27" s="6"/>
      <c r="AT27" s="138"/>
      <c r="AU27" s="7"/>
      <c r="AV27" s="101">
        <f>COUNTIF($C$27:$AU$27,"Hương")</f>
        <v>0</v>
      </c>
      <c r="AW27" s="102">
        <f>COUNTIF($C$27:$AU$27,"lân")</f>
        <v>0</v>
      </c>
      <c r="AX27" s="101">
        <f>COUNTIF($C$27:$AU$27,"thủy")</f>
        <v>0</v>
      </c>
      <c r="AY27" s="102">
        <f>COUNTIF($C$27:$AU$27,"trang")</f>
        <v>0</v>
      </c>
      <c r="AZ27" s="101">
        <f>COUNTIF($C$27:$AU$27,"hà")</f>
        <v>0</v>
      </c>
      <c r="BA27" s="102">
        <f>COUNTIF($C$27:$AU$27,"my")</f>
        <v>0</v>
      </c>
      <c r="BB27" s="101">
        <f>COUNTIF($C$27:$AU$27,"tám")</f>
        <v>0</v>
      </c>
      <c r="BC27" s="101">
        <f>COUNTIF($C$27:$AU$27,"mến")</f>
        <v>0</v>
      </c>
      <c r="BD27" s="102">
        <f>COUNTIF($C$27:$AU$27,"Thiệp")</f>
        <v>0</v>
      </c>
      <c r="BE27" s="101">
        <f>COUNTIF($C$27:$AU$27,"TrangH")</f>
        <v>0</v>
      </c>
      <c r="BF27" s="101">
        <f>COUNTIF($C$27:$AU$27,"ThủyL")</f>
        <v>0</v>
      </c>
      <c r="BG27" s="102">
        <f>COUNTIF($C$27:$AU$27,"Sơn")</f>
        <v>0</v>
      </c>
      <c r="BH27" s="102">
        <f>COUNTIF($C$27:$AU$27,"Ngà")</f>
        <v>0</v>
      </c>
      <c r="BI27" s="101">
        <f>COUNTIF($C$27:$AU$27,"Dung")</f>
        <v>0</v>
      </c>
      <c r="BJ27" s="101">
        <f>COUNTIF($C$27:$AU$27,"Hiền")</f>
        <v>0</v>
      </c>
      <c r="BK27" s="101">
        <f>COUNTIF($C$27:$AU$27,"Thúy")</f>
        <v>0</v>
      </c>
      <c r="BL27" s="102">
        <f>COUNTIF($C$27:$AU$27,"Ngọc")</f>
        <v>0</v>
      </c>
      <c r="BM27" s="101">
        <f>COUNTIF($C$27:$AU$27,"Hoa")</f>
        <v>0</v>
      </c>
      <c r="BN27" s="101">
        <f>COUNTIF($C$27:$AU$27,"Thơm")</f>
        <v>0</v>
      </c>
      <c r="BO27" s="101">
        <f>COUNTIF($C$27:$AU$27,"Phương")</f>
        <v>0</v>
      </c>
      <c r="BP27" s="101">
        <f>COUNTIF($C$27:$AU$27,"Hiếu")</f>
        <v>0</v>
      </c>
      <c r="BQ27" s="101">
        <f>COUNTIF($C$27:$AU$27,"Quỳnh")</f>
        <v>0</v>
      </c>
      <c r="BR27" s="102">
        <f>COUNTIF($C$27:$AU$27,"Oanh")</f>
        <v>0</v>
      </c>
      <c r="BS27" s="101">
        <f>COUNTIF($C$27:$AU$27,"P.Hiền")</f>
        <v>0</v>
      </c>
      <c r="BT27" s="102">
        <f>COUNTIF($C$27:$AU$27,"Huê")</f>
        <v>0</v>
      </c>
      <c r="BU27" s="101">
        <f>COUNTIF($C$27:$AU$27,"Tiến")</f>
        <v>0</v>
      </c>
      <c r="BV27" s="101">
        <f>COUNTIF($C$27:$AU$27,"Lương")</f>
        <v>0</v>
      </c>
      <c r="BW27" s="102">
        <f>COUNTIF($C$27:$AU$27,"Tâm")</f>
        <v>0</v>
      </c>
      <c r="BX27" s="101">
        <f>COUNTIF($C$27:$AU$27,"Ddung")</f>
        <v>0</v>
      </c>
      <c r="BY27">
        <f t="shared" si="0"/>
        <v>0</v>
      </c>
    </row>
    <row r="28" spans="1:77" ht="17.100000000000001" customHeight="1">
      <c r="A28" s="314"/>
      <c r="B28" s="21">
        <v>3</v>
      </c>
      <c r="C28" s="6"/>
      <c r="D28" s="138"/>
      <c r="E28" s="7"/>
      <c r="F28" s="6"/>
      <c r="G28" s="138"/>
      <c r="H28" s="7"/>
      <c r="I28" s="8"/>
      <c r="J28" s="138"/>
      <c r="K28" s="8"/>
      <c r="L28" s="6"/>
      <c r="M28" s="138"/>
      <c r="N28" s="7"/>
      <c r="O28" s="6"/>
      <c r="P28" s="138"/>
      <c r="Q28" s="7"/>
      <c r="R28" s="15"/>
      <c r="S28" s="139"/>
      <c r="T28" s="8"/>
      <c r="U28" s="6"/>
      <c r="V28" s="138"/>
      <c r="W28" s="7"/>
      <c r="X28" s="6"/>
      <c r="Y28" s="138"/>
      <c r="Z28" s="7"/>
      <c r="AA28" s="6"/>
      <c r="AB28" s="138"/>
      <c r="AC28" s="7"/>
      <c r="AD28" s="8"/>
      <c r="AE28" s="138"/>
      <c r="AF28" s="8"/>
      <c r="AG28" s="6"/>
      <c r="AH28" s="138"/>
      <c r="AI28" s="7"/>
      <c r="AJ28" s="6"/>
      <c r="AK28" s="138"/>
      <c r="AL28" s="7"/>
      <c r="AM28" s="6"/>
      <c r="AN28" s="138"/>
      <c r="AO28" s="7"/>
      <c r="AP28" s="8"/>
      <c r="AQ28" s="138"/>
      <c r="AR28" s="8"/>
      <c r="AS28" s="6"/>
      <c r="AT28" s="138"/>
      <c r="AU28" s="7"/>
      <c r="AV28" s="101">
        <f>COUNTIF($C$28:$AU$28,"Hương")</f>
        <v>0</v>
      </c>
      <c r="AW28" s="101">
        <f>COUNTIF($C$28:$AU$28,"Lân")</f>
        <v>0</v>
      </c>
      <c r="AX28" s="101">
        <f>COUNTIF($C$28:$AU$28,"trang")</f>
        <v>0</v>
      </c>
      <c r="AY28" s="101">
        <f>COUNTIF($C$28:$AU$28,"hà")</f>
        <v>0</v>
      </c>
      <c r="AZ28" s="101">
        <f>COUNTIF($C$28:$AU$28,"Ha")</f>
        <v>0</v>
      </c>
      <c r="BA28" s="101">
        <f>COUNTIF($C$28:$AU$28,"My")</f>
        <v>0</v>
      </c>
      <c r="BB28" s="101">
        <f>COUNTIF($C$28:$AU$28,"Tám")</f>
        <v>0</v>
      </c>
      <c r="BC28" s="101">
        <f>COUNTIF($C$28:$AU$28,"Mến")</f>
        <v>0</v>
      </c>
      <c r="BD28" s="101">
        <f>COUNTIF($C$28:$AU$28,"Thiệp")</f>
        <v>0</v>
      </c>
      <c r="BE28" s="101">
        <f>COUNTIF($C$28:$AU$28,"TrangH")</f>
        <v>0</v>
      </c>
      <c r="BF28" s="101">
        <f>COUNTIF($C$28:$AU$28,"ThủyL")</f>
        <v>0</v>
      </c>
      <c r="BG28" s="101">
        <f>COUNTIF($C$28:$AU$28,"Sơn")</f>
        <v>0</v>
      </c>
      <c r="BH28" s="101">
        <f>COUNTIF($C$28:$AU$28,"Ngà")</f>
        <v>0</v>
      </c>
      <c r="BI28" s="101">
        <f>COUNTIF($C$28:$AU$28,"Dung")</f>
        <v>0</v>
      </c>
      <c r="BJ28" s="101">
        <f>COUNTIF($C$28:$AU$28,"Hiền")</f>
        <v>0</v>
      </c>
      <c r="BK28" s="101">
        <f>COUNTIF($C$28:$AU$28,"Thúy")</f>
        <v>0</v>
      </c>
      <c r="BL28" s="101">
        <f>COUNTIF($C$28:$AU$28,"Ngọcq")</f>
        <v>0</v>
      </c>
      <c r="BM28" s="101">
        <f>COUNTIF($C$28:$AU$28,"Hoa")</f>
        <v>0</v>
      </c>
      <c r="BN28" s="101">
        <f>COUNTIF($C$28:$AU$28,"Thơm")</f>
        <v>0</v>
      </c>
      <c r="BO28" s="101">
        <f>COUNTIF($C$28:$AU$28,"Phương")</f>
        <v>0</v>
      </c>
      <c r="BP28" s="101">
        <f>COUNTIF($C$28:$AU$28,"Hiếu")</f>
        <v>0</v>
      </c>
      <c r="BQ28" s="101">
        <f>COUNTIF($C$28:$AU$28,"Quỳnh")</f>
        <v>0</v>
      </c>
      <c r="BR28" s="101">
        <f>COUNTIF($C$28:$AU$28,"Oanh")</f>
        <v>0</v>
      </c>
      <c r="BS28" s="101">
        <f>COUNTIF($C$28:$AU$28,"P.Hiền")</f>
        <v>0</v>
      </c>
      <c r="BT28" s="101">
        <f>COUNTIF($C$28:$AU$28,"Huê")</f>
        <v>0</v>
      </c>
      <c r="BU28" s="101">
        <f>COUNTIF($C$28:$AU$28,"Tiến")</f>
        <v>0</v>
      </c>
      <c r="BV28" s="101">
        <f>COUNTIF($C$28:$AU$28,"Lương")</f>
        <v>0</v>
      </c>
      <c r="BW28" s="101">
        <f>COUNTIF($C$28:$AU$28,"Tâm")</f>
        <v>0</v>
      </c>
      <c r="BX28" s="101">
        <f>COUNTIF($C$28:$AU$28,"Ddung")</f>
        <v>0</v>
      </c>
      <c r="BY28">
        <f t="shared" si="0"/>
        <v>0</v>
      </c>
    </row>
    <row r="29" spans="1:77" ht="17.100000000000001" customHeight="1">
      <c r="A29" s="314"/>
      <c r="B29" s="21">
        <v>4</v>
      </c>
      <c r="C29" s="6"/>
      <c r="D29" s="138"/>
      <c r="E29" s="7"/>
      <c r="F29" s="6"/>
      <c r="G29" s="138"/>
      <c r="H29" s="7"/>
      <c r="I29" s="8"/>
      <c r="J29" s="138"/>
      <c r="K29" s="8"/>
      <c r="L29" s="6"/>
      <c r="M29" s="138"/>
      <c r="N29" s="7"/>
      <c r="O29" s="6"/>
      <c r="P29" s="138"/>
      <c r="Q29" s="7"/>
      <c r="R29" s="15"/>
      <c r="S29" s="139"/>
      <c r="T29" s="8"/>
      <c r="U29" s="6"/>
      <c r="V29" s="138"/>
      <c r="W29" s="7"/>
      <c r="X29" s="6"/>
      <c r="Y29" s="138"/>
      <c r="Z29" s="7"/>
      <c r="AA29" s="6"/>
      <c r="AB29" s="138"/>
      <c r="AC29" s="7"/>
      <c r="AD29" s="6"/>
      <c r="AE29" s="138"/>
      <c r="AF29" s="8"/>
      <c r="AG29" s="6"/>
      <c r="AH29" s="138"/>
      <c r="AI29" s="7"/>
      <c r="AJ29" s="6"/>
      <c r="AK29" s="138"/>
      <c r="AL29" s="7"/>
      <c r="AM29" s="6"/>
      <c r="AN29" s="138"/>
      <c r="AO29" s="7"/>
      <c r="AP29" s="8"/>
      <c r="AQ29" s="138"/>
      <c r="AR29" s="8"/>
      <c r="AS29" s="6"/>
      <c r="AT29" s="138"/>
      <c r="AU29" s="7"/>
      <c r="AV29" s="101">
        <f>COUNTIF($C$29:$AU$29,"Hương")</f>
        <v>0</v>
      </c>
      <c r="AW29" s="101">
        <f>COUNTIF($C$29:$AU$29,"Lân")</f>
        <v>0</v>
      </c>
      <c r="AX29" s="101">
        <f>COUNTIF($C$29:$AU$29,"Thủy")</f>
        <v>0</v>
      </c>
      <c r="AY29" s="101">
        <f>COUNTIF($C$29:$AU$29,"Trang")</f>
        <v>0</v>
      </c>
      <c r="AZ29" s="101">
        <f>COUNTIF($C$29:$AU$29,"Hà")</f>
        <v>0</v>
      </c>
      <c r="BA29" s="101">
        <f>COUNTIF($C$29:$AU$29,"My")</f>
        <v>0</v>
      </c>
      <c r="BB29" s="101">
        <f>COUNTIF($C$29:$AU$29,"Tám")</f>
        <v>0</v>
      </c>
      <c r="BC29" s="101">
        <f>COUNTIF($C$29:$AU$29,"Mến")</f>
        <v>0</v>
      </c>
      <c r="BD29" s="101">
        <f>COUNTIF($C$29:$AU$29,"Thiệp")</f>
        <v>0</v>
      </c>
      <c r="BE29" s="101">
        <f>COUNTIF($C$29:$AU$29,"TrangH")</f>
        <v>0</v>
      </c>
      <c r="BF29" s="101">
        <f>COUNTIF($C$29:$AU$29,"ThủyL")</f>
        <v>0</v>
      </c>
      <c r="BG29" s="101">
        <f>COUNTIF($C$29:$AU$29,"Sơn")</f>
        <v>0</v>
      </c>
      <c r="BH29" s="101">
        <f>COUNTIF($C$29:$AU$29,"Ngà")</f>
        <v>0</v>
      </c>
      <c r="BI29" s="101">
        <f>COUNTIF($C$29:$AU$29,"Dung")</f>
        <v>0</v>
      </c>
      <c r="BJ29" s="101">
        <f>COUNTIF($C$29:$AU$29,"Hiền")</f>
        <v>0</v>
      </c>
      <c r="BK29" s="101">
        <f>COUNTIF($C$29:$AU$29,"Thúy")</f>
        <v>0</v>
      </c>
      <c r="BL29" s="101">
        <f>COUNTIF($C$29:$AU$29,"Ngọc")</f>
        <v>0</v>
      </c>
      <c r="BM29" s="101">
        <f>COUNTIF($C$29:$AU$29,"Hoa")</f>
        <v>0</v>
      </c>
      <c r="BN29" s="101">
        <f>COUNTIF($C$29:$AU$29,"Thơm")</f>
        <v>0</v>
      </c>
      <c r="BO29" s="101">
        <f>COUNTIF($C$29:$AU$29,"Phương")</f>
        <v>0</v>
      </c>
      <c r="BP29" s="101">
        <f>COUNTIF($C$29:$AU$29,"Hiếu")</f>
        <v>0</v>
      </c>
      <c r="BQ29" s="101">
        <f>COUNTIF($C$29:$AU$29,"Quỳnh")</f>
        <v>0</v>
      </c>
      <c r="BR29" s="101">
        <f>COUNTIF($C$29:$AU$29,"Oanh")</f>
        <v>0</v>
      </c>
      <c r="BS29" s="101">
        <f>COUNTIF($C$29:$AU$29,"P.Hiền")</f>
        <v>0</v>
      </c>
      <c r="BT29" s="101">
        <f>COUNTIF($C$29:$AU$29,"Huê")</f>
        <v>0</v>
      </c>
      <c r="BU29" s="101">
        <f>COUNTIF($C$29:$AU$29,"Tiến")</f>
        <v>0</v>
      </c>
      <c r="BV29" s="101">
        <f>COUNTIF($C$29:$AU$29,"Lương")</f>
        <v>0</v>
      </c>
      <c r="BW29" s="101">
        <f>COUNTIF($C$29:$AU$29,"Tâmq")</f>
        <v>0</v>
      </c>
      <c r="BX29" s="101">
        <f>COUNTIF($C$29:$AU$29,"Ddung")</f>
        <v>0</v>
      </c>
      <c r="BY29">
        <f t="shared" si="0"/>
        <v>0</v>
      </c>
    </row>
    <row r="30" spans="1:77" ht="17.100000000000001" customHeight="1">
      <c r="A30" s="314"/>
      <c r="B30" s="21">
        <v>5</v>
      </c>
      <c r="C30" s="6"/>
      <c r="D30" s="138"/>
      <c r="E30" s="7"/>
      <c r="F30" s="6"/>
      <c r="G30" s="138"/>
      <c r="H30" s="7"/>
      <c r="I30" s="8"/>
      <c r="J30" s="138"/>
      <c r="K30" s="8"/>
      <c r="L30" s="6"/>
      <c r="M30" s="138"/>
      <c r="N30" s="7"/>
      <c r="O30" s="6"/>
      <c r="P30" s="138"/>
      <c r="Q30" s="7"/>
      <c r="R30" s="31"/>
      <c r="S30" s="148"/>
      <c r="T30" s="8"/>
      <c r="U30" s="24"/>
      <c r="V30" s="141"/>
      <c r="W30" s="27"/>
      <c r="X30" s="6"/>
      <c r="Y30" s="138"/>
      <c r="Z30" s="7"/>
      <c r="AA30" s="6"/>
      <c r="AB30" s="138"/>
      <c r="AC30" s="7"/>
      <c r="AD30" s="6"/>
      <c r="AE30" s="138"/>
      <c r="AF30" s="8"/>
      <c r="AG30" s="24"/>
      <c r="AH30" s="141"/>
      <c r="AI30" s="27"/>
      <c r="AJ30" s="6"/>
      <c r="AK30" s="138"/>
      <c r="AL30" s="7"/>
      <c r="AM30" s="6"/>
      <c r="AN30" s="138"/>
      <c r="AO30" s="7"/>
      <c r="AP30" s="8"/>
      <c r="AQ30" s="138"/>
      <c r="AR30" s="8"/>
      <c r="AS30" s="6"/>
      <c r="AT30" s="138"/>
      <c r="AU30" s="7"/>
      <c r="AV30" s="101">
        <f>COUNTIF($C$30:$AU$30,"Hương")</f>
        <v>0</v>
      </c>
      <c r="AW30" s="101">
        <f>COUNTIF($C$30:$AU$30,"Lân")</f>
        <v>0</v>
      </c>
      <c r="AX30" s="101">
        <f>COUNTIF($C$30:$AU$30,"Thủy")</f>
        <v>0</v>
      </c>
      <c r="AY30" s="101">
        <f>COUNTIF($C$30:$AU$30,"Trang")</f>
        <v>0</v>
      </c>
      <c r="AZ30" s="101">
        <f>COUNTIF($C$30:$AU$30,"hà")</f>
        <v>0</v>
      </c>
      <c r="BA30" s="101">
        <f>COUNTIF($C$30:$AU$30,"My")</f>
        <v>0</v>
      </c>
      <c r="BB30" s="101">
        <f>COUNTIF($C$30:$AU$30,"Tám")</f>
        <v>0</v>
      </c>
      <c r="BC30" s="101">
        <f>COUNTIF($C$30:$AU$30,"Mến")</f>
        <v>0</v>
      </c>
      <c r="BD30" s="101">
        <f>COUNTIF($C$30:$AU$30,"Thiệp")</f>
        <v>0</v>
      </c>
      <c r="BE30" s="101">
        <f>COUNTIF($C$30:$AU$30,"TrangH")</f>
        <v>0</v>
      </c>
      <c r="BF30" s="101">
        <f>COUNTIF($C$30:$AU$30,"ThỦYL")</f>
        <v>0</v>
      </c>
      <c r="BG30" s="101">
        <f>COUNTIF($C$30:$AU$30,"Sơn")</f>
        <v>0</v>
      </c>
      <c r="BH30" s="101">
        <f>COUNTIF($C$30:$AU$30,"Ngà")</f>
        <v>0</v>
      </c>
      <c r="BI30" s="101">
        <f>COUNTIF($C$30:$AU$30,"Dung")</f>
        <v>0</v>
      </c>
      <c r="BJ30" s="101">
        <f>COUNTIF($C$30:$AU$30,"Hiền")</f>
        <v>0</v>
      </c>
      <c r="BK30" s="101">
        <f>COUNTIF($C$30:$AU$30,"Thúy")</f>
        <v>0</v>
      </c>
      <c r="BL30" s="101">
        <f>COUNTIF($C$30:$AU$30,"Ngọc")</f>
        <v>0</v>
      </c>
      <c r="BM30" s="101">
        <f>COUNTIF($C$30:$AU$30,"Hoa")</f>
        <v>0</v>
      </c>
      <c r="BN30" s="101">
        <f>COUNTIF($C$30:$AU$30,"Thơm")</f>
        <v>0</v>
      </c>
      <c r="BO30" s="101">
        <f>COUNTIF($C$30:$AU$30,"Phương")</f>
        <v>0</v>
      </c>
      <c r="BP30" s="101">
        <f>COUNTIF($C$30:$AU$30,"Hiếu")</f>
        <v>0</v>
      </c>
      <c r="BQ30" s="101">
        <f>COUNTIF($C$30:$AU$30,"Quỳnh")</f>
        <v>0</v>
      </c>
      <c r="BR30" s="101">
        <f>COUNTIF($C$30:$AU$30,"Oanh`")</f>
        <v>0</v>
      </c>
      <c r="BS30" s="101">
        <f>COUNTIF($C$30:$AU$30,"P.Hiền")</f>
        <v>0</v>
      </c>
      <c r="BT30" s="101">
        <f>COUNTIF($C$30:$AU$30,"Huê")</f>
        <v>0</v>
      </c>
      <c r="BU30" s="101">
        <f>COUNTIF($C$30:$AU$30,"tiến")</f>
        <v>0</v>
      </c>
      <c r="BV30" s="101">
        <f>COUNTIF($C$30:$AU$30,"Lương")</f>
        <v>0</v>
      </c>
      <c r="BW30" s="101">
        <f>COUNTIF($C$30:$AU$30,"Tâm")</f>
        <v>0</v>
      </c>
      <c r="BX30" s="101">
        <f>COUNTIF($C$30:$AU$30,"Ddung")</f>
        <v>0</v>
      </c>
      <c r="BY30">
        <f t="shared" si="0"/>
        <v>0</v>
      </c>
    </row>
    <row r="31" spans="1:77" ht="17.100000000000001" customHeight="1">
      <c r="A31" s="118">
        <v>7</v>
      </c>
      <c r="B31" s="20">
        <v>1</v>
      </c>
      <c r="C31" s="4"/>
      <c r="D31" s="137"/>
      <c r="E31" s="11"/>
      <c r="F31" s="4"/>
      <c r="G31" s="137"/>
      <c r="H31" s="11"/>
      <c r="I31" s="5"/>
      <c r="J31" s="137"/>
      <c r="K31" s="5"/>
      <c r="L31" s="4"/>
      <c r="M31" s="137"/>
      <c r="N31" s="11"/>
      <c r="O31" s="4"/>
      <c r="P31" s="137"/>
      <c r="Q31" s="11"/>
      <c r="R31" s="5"/>
      <c r="S31" s="137"/>
      <c r="T31" s="5"/>
      <c r="U31" s="35"/>
      <c r="V31" s="143"/>
      <c r="W31" s="74"/>
      <c r="X31" s="4"/>
      <c r="Y31" s="137"/>
      <c r="Z31" s="11"/>
      <c r="AA31" s="4"/>
      <c r="AB31" s="137"/>
      <c r="AC31" s="11"/>
      <c r="AD31" s="4"/>
      <c r="AE31" s="137"/>
      <c r="AF31" s="11"/>
      <c r="AG31" s="16"/>
      <c r="AH31" s="149"/>
      <c r="AI31" s="17"/>
      <c r="AJ31" s="4"/>
      <c r="AK31" s="137"/>
      <c r="AL31" s="5"/>
      <c r="AM31" s="4"/>
      <c r="AN31" s="137"/>
      <c r="AO31" s="5"/>
      <c r="AP31" s="4"/>
      <c r="AQ31" s="137"/>
      <c r="AR31" s="5"/>
      <c r="AS31" s="4"/>
      <c r="AT31" s="137"/>
      <c r="AU31" s="11"/>
      <c r="AV31" s="101">
        <f>COUNTIF($C$31:$AU$31,"Hương")</f>
        <v>0</v>
      </c>
      <c r="AW31" s="101">
        <f>COUNTIF($C$31:$AU$31,"Lân")</f>
        <v>0</v>
      </c>
      <c r="AX31" s="101">
        <f>COUNTIF($C$31:$AU$31,"Thủy")</f>
        <v>0</v>
      </c>
      <c r="AY31" s="101">
        <f>COUNTIF($C$31:$AU$31,"Trang")</f>
        <v>0</v>
      </c>
      <c r="AZ31" s="101">
        <f>COUNTIF($C$31:$AU$31,"Hà")</f>
        <v>0</v>
      </c>
      <c r="BA31" s="101">
        <f>COUNTIF($C$31:$AU$31,"My")</f>
        <v>0</v>
      </c>
      <c r="BB31" s="101">
        <f>COUNTIF($C$31:$AU$31,"Tám")</f>
        <v>0</v>
      </c>
      <c r="BC31" s="101">
        <f>COUNTIF($C$31:$AU$31,"mến")</f>
        <v>0</v>
      </c>
      <c r="BD31" s="101">
        <f>COUNTIF($C$31:$AU$31,"Thiệp")</f>
        <v>0</v>
      </c>
      <c r="BE31" s="101">
        <f>COUNTIF($C$31:$AU$31,"Tran")</f>
        <v>0</v>
      </c>
      <c r="BF31" s="101">
        <f>COUNTIF($C$31:$AU$31,"ThủyL")</f>
        <v>0</v>
      </c>
      <c r="BG31" s="101">
        <f>COUNTIF($C$31:$AU$31,"Sơn")</f>
        <v>0</v>
      </c>
      <c r="BH31" s="101">
        <f>COUNTIF($C$31:$AU$31,"Ngà")</f>
        <v>0</v>
      </c>
      <c r="BI31" s="101">
        <f>COUNTIF($C$31:$AU$31,"Dung")</f>
        <v>0</v>
      </c>
      <c r="BJ31" s="101">
        <f>COUNTIF($C$31:$AU$31,"Hiền")</f>
        <v>0</v>
      </c>
      <c r="BK31" s="101">
        <f>COUNTIF($C$31:$AU$31,"Thúy")</f>
        <v>0</v>
      </c>
      <c r="BL31" s="101">
        <f>COUNTIF($C$31:$AU$31,"Ngọc")</f>
        <v>0</v>
      </c>
      <c r="BM31" s="101">
        <f>COUNTIF($C$31:$AU$31,"Hoa")</f>
        <v>0</v>
      </c>
      <c r="BN31" s="101">
        <f>COUNTIF($C$31:$AU$31,"Thơm")</f>
        <v>0</v>
      </c>
      <c r="BO31" s="101">
        <f>COUNTIF($C$31:$AU$31,"Phương")</f>
        <v>0</v>
      </c>
      <c r="BP31" s="101">
        <f>COUNTIF($C$31:$AU$31,"Hiếu")</f>
        <v>0</v>
      </c>
      <c r="BQ31" s="101">
        <f>COUNTIF($C$31:$AU$31,"Quỳnh")</f>
        <v>0</v>
      </c>
      <c r="BR31" s="101">
        <f>COUNTIF($C$31:$AU$31,"Oanh")</f>
        <v>0</v>
      </c>
      <c r="BS31" s="101">
        <f>COUNTIF($C$31:$AU$31,"P.Hiền")</f>
        <v>0</v>
      </c>
      <c r="BT31" s="101">
        <f>COUNTIF($C$31:$AU$31,"Huê")</f>
        <v>0</v>
      </c>
      <c r="BU31" s="101">
        <f>COUNTIF($C$31:$AU$31,"Tiến")</f>
        <v>0</v>
      </c>
      <c r="BV31" s="101">
        <f>COUNTIF($C$31:$AU$31,"Lương")</f>
        <v>0</v>
      </c>
      <c r="BW31" s="101">
        <f>COUNTIF($C$31:$AU$31,"Tâm")</f>
        <v>0</v>
      </c>
      <c r="BX31" s="101">
        <f>COUNTIF($C$31:$AU$31,"Ddung")</f>
        <v>0</v>
      </c>
      <c r="BY31">
        <f t="shared" si="0"/>
        <v>0</v>
      </c>
    </row>
    <row r="32" spans="1:77" ht="17.100000000000001" customHeight="1">
      <c r="A32" s="119"/>
      <c r="B32" s="21">
        <v>2</v>
      </c>
      <c r="C32" s="6"/>
      <c r="D32" s="138"/>
      <c r="E32" s="7"/>
      <c r="F32" s="6"/>
      <c r="G32" s="138"/>
      <c r="H32" s="7"/>
      <c r="I32" s="8"/>
      <c r="J32" s="138"/>
      <c r="K32" s="8"/>
      <c r="L32" s="6"/>
      <c r="M32" s="138"/>
      <c r="N32" s="7"/>
      <c r="O32" s="6"/>
      <c r="P32" s="138"/>
      <c r="Q32" s="7"/>
      <c r="R32" s="8"/>
      <c r="S32" s="138"/>
      <c r="T32" s="8"/>
      <c r="U32" s="6"/>
      <c r="V32" s="138"/>
      <c r="W32" s="7"/>
      <c r="X32" s="6"/>
      <c r="Y32" s="138"/>
      <c r="Z32" s="7"/>
      <c r="AA32" s="6"/>
      <c r="AB32" s="138"/>
      <c r="AC32" s="7"/>
      <c r="AD32" s="6"/>
      <c r="AE32" s="138"/>
      <c r="AF32" s="7"/>
      <c r="AG32" s="15"/>
      <c r="AH32" s="139"/>
      <c r="AI32" s="18"/>
      <c r="AJ32" s="6"/>
      <c r="AK32" s="138"/>
      <c r="AL32" s="8"/>
      <c r="AM32" s="6"/>
      <c r="AN32" s="138"/>
      <c r="AO32" s="8"/>
      <c r="AP32" s="6"/>
      <c r="AQ32" s="138"/>
      <c r="AR32" s="8"/>
      <c r="AS32" s="6"/>
      <c r="AT32" s="138"/>
      <c r="AU32" s="7"/>
      <c r="AV32" s="101">
        <f>COUNTIF($C$32:$AU$32,"Hương")</f>
        <v>0</v>
      </c>
      <c r="AW32" s="101">
        <f>COUNTIF($C$32:$AU$32,"Lân")</f>
        <v>0</v>
      </c>
      <c r="AX32" s="101">
        <f>COUNTIF($C$32:$AU$32,"Thủy")</f>
        <v>0</v>
      </c>
      <c r="AY32" s="101">
        <f>COUNTIF($C$32:$AU$32,"Trang")</f>
        <v>0</v>
      </c>
      <c r="AZ32" s="101">
        <f>COUNTIF($C$32:$AU$32,"Hà")</f>
        <v>0</v>
      </c>
      <c r="BA32" s="101">
        <f>COUNTIF($C$32:$AU$32,"My")</f>
        <v>0</v>
      </c>
      <c r="BB32" s="101">
        <f>COUNTIF($C$32:$AU$32,"Tám")</f>
        <v>0</v>
      </c>
      <c r="BC32" s="101">
        <f>COUNTIF($C$32:$AU$32,"Mến")</f>
        <v>0</v>
      </c>
      <c r="BD32" s="101">
        <f>COUNTIF($C$32:$AU$32,"Thiệp")</f>
        <v>0</v>
      </c>
      <c r="BE32" s="101">
        <f>COUNTIF($C$32:$AU$32,"TrangH")</f>
        <v>0</v>
      </c>
      <c r="BF32" s="101">
        <f>COUNTIF($C$32:$AU$32,"ThủyL")</f>
        <v>0</v>
      </c>
      <c r="BG32" s="101">
        <f>COUNTIF($C$32:$AU$32,"Sơn")</f>
        <v>0</v>
      </c>
      <c r="BH32" s="101">
        <f>COUNTIF($C$32:$AU$32,"Ngà")</f>
        <v>0</v>
      </c>
      <c r="BI32" s="101">
        <f>COUNTIF($C$32:$AU$32,"Dung")</f>
        <v>0</v>
      </c>
      <c r="BJ32" s="101">
        <f>COUNTIF($C$32:$AU$32,"Hiền")</f>
        <v>0</v>
      </c>
      <c r="BK32" s="101">
        <f>COUNTIF($C$32:$AU$32,"Thúy")</f>
        <v>0</v>
      </c>
      <c r="BL32" s="101">
        <f>COUNTIF($C$32:$AU$32,"Ngọc")</f>
        <v>0</v>
      </c>
      <c r="BM32" s="101">
        <f>COUNTIF($C$32:$AU$32,"Hoa")</f>
        <v>0</v>
      </c>
      <c r="BN32" s="101">
        <f>COUNTIF($C$32:$AU$32,"Thơm")</f>
        <v>0</v>
      </c>
      <c r="BO32" s="101">
        <f>COUNTIF($C$32:$AU$32,"Phương")</f>
        <v>0</v>
      </c>
      <c r="BP32" s="101">
        <f>COUNTIF($C$32:$AU$32,"Hiếu")</f>
        <v>0</v>
      </c>
      <c r="BQ32" s="101">
        <f>COUNTIF($C$32:$AU$32,"Quỳnh")</f>
        <v>0</v>
      </c>
      <c r="BR32" s="101">
        <f>COUNTIF($C$32:$AU$32,"Oanh")</f>
        <v>0</v>
      </c>
      <c r="BS32" s="101">
        <f>COUNTIF($C$32:$AU$32,"P.Hiền")</f>
        <v>0</v>
      </c>
      <c r="BT32" s="101">
        <f>COUNTIF($C$32:$AU$32,"Huê")</f>
        <v>0</v>
      </c>
      <c r="BU32" s="101">
        <f>COUNTIF($C$32:$AU$32,"Tiến")</f>
        <v>0</v>
      </c>
      <c r="BV32" s="101">
        <f>COUNTIF($C$32:$AU$32,"Lương")</f>
        <v>0</v>
      </c>
      <c r="BW32" s="101">
        <f>COUNTIF($C$32:$AU$32,"Tâm")</f>
        <v>0</v>
      </c>
      <c r="BX32" s="101">
        <f>COUNTIF($C$32:$AU$32,"Ddung")</f>
        <v>0</v>
      </c>
      <c r="BY32">
        <f t="shared" si="0"/>
        <v>0</v>
      </c>
    </row>
    <row r="33" spans="1:77" ht="17.100000000000001" customHeight="1">
      <c r="A33" s="314"/>
      <c r="B33" s="21">
        <v>3</v>
      </c>
      <c r="C33" s="6"/>
      <c r="D33" s="138"/>
      <c r="E33" s="7"/>
      <c r="F33" s="6"/>
      <c r="G33" s="138"/>
      <c r="H33" s="7"/>
      <c r="I33" s="6"/>
      <c r="J33" s="138"/>
      <c r="K33" s="7"/>
      <c r="L33" s="6"/>
      <c r="M33" s="138"/>
      <c r="N33" s="7"/>
      <c r="O33" s="6"/>
      <c r="P33" s="138"/>
      <c r="Q33" s="7"/>
      <c r="R33" s="6"/>
      <c r="S33" s="138"/>
      <c r="T33" s="8"/>
      <c r="U33" s="6"/>
      <c r="V33" s="138"/>
      <c r="W33" s="7"/>
      <c r="X33" s="6"/>
      <c r="Y33" s="138"/>
      <c r="Z33" s="7"/>
      <c r="AA33" s="6"/>
      <c r="AB33" s="138"/>
      <c r="AC33" s="7"/>
      <c r="AD33" s="6"/>
      <c r="AE33" s="138"/>
      <c r="AF33" s="7"/>
      <c r="AG33" s="6"/>
      <c r="AH33" s="138"/>
      <c r="AI33" s="18"/>
      <c r="AJ33" s="6"/>
      <c r="AK33" s="138"/>
      <c r="AL33" s="7"/>
      <c r="AM33" s="6"/>
      <c r="AN33" s="138"/>
      <c r="AO33" s="7"/>
      <c r="AP33" s="6"/>
      <c r="AQ33" s="138"/>
      <c r="AR33" s="7"/>
      <c r="AS33" s="6"/>
      <c r="AT33" s="138"/>
      <c r="AU33" s="7"/>
      <c r="AV33" s="101">
        <f>COUNTIF($C$33:$AU$33,"Hương")</f>
        <v>0</v>
      </c>
      <c r="AW33" s="101">
        <f>COUNTIF($C$33:$AU$33,"lân")</f>
        <v>0</v>
      </c>
      <c r="AX33" s="101">
        <f>COUNTIF($C$33:$AU$33,"Thủy")</f>
        <v>0</v>
      </c>
      <c r="AY33" s="101">
        <f>COUNTIF($C$33:$AU$33,"Trang")</f>
        <v>0</v>
      </c>
      <c r="AZ33" s="101">
        <f>COUNTIF($C$33:$AU$33,"Hà")</f>
        <v>0</v>
      </c>
      <c r="BA33" s="101">
        <f>COUNTIF($C$33:$AU$33,"My")</f>
        <v>0</v>
      </c>
      <c r="BB33" s="101">
        <f>COUNTIF($C$33:$AU$33,"Támq")</f>
        <v>0</v>
      </c>
      <c r="BC33" s="101">
        <f>COUNTIF($C$33:$AU$33,"mến")</f>
        <v>0</v>
      </c>
      <c r="BD33" s="101">
        <f>COUNTIF($C$33:$AU$33,"Thiệp")</f>
        <v>0</v>
      </c>
      <c r="BE33" s="101">
        <f>COUNTIF($C$33:$AU$33,"TrangH")</f>
        <v>0</v>
      </c>
      <c r="BF33" s="101">
        <f>COUNTIF($C$33:$AU$33,"ThủyL")</f>
        <v>0</v>
      </c>
      <c r="BG33" s="101">
        <f>COUNTIF($C$33:$AU$33,"Sơn")</f>
        <v>0</v>
      </c>
      <c r="BH33" s="101">
        <f>COUNTIF($C$33:$AU$33,"Ngà")</f>
        <v>0</v>
      </c>
      <c r="BI33" s="101">
        <f>COUNTIF($C$33:$AU$33,"Dung")</f>
        <v>0</v>
      </c>
      <c r="BJ33" s="101">
        <f>COUNTIF($C$33:$AU$33,"Hiền")</f>
        <v>0</v>
      </c>
      <c r="BK33" s="101">
        <f>COUNTIF($C$33:$AU$33,"Thúy")</f>
        <v>0</v>
      </c>
      <c r="BL33" s="101">
        <f>COUNTIF($C$33:$AU$33,"Ngọc")</f>
        <v>0</v>
      </c>
      <c r="BM33" s="101">
        <f>COUNTIF($C$33:$AU$33,"Hoa")</f>
        <v>0</v>
      </c>
      <c r="BN33" s="101">
        <f>COUNTIF($C$33:$AU$33,"Thơm")</f>
        <v>0</v>
      </c>
      <c r="BO33" s="101">
        <f>COUNTIF($C$33:$AU$33,"Phương")</f>
        <v>0</v>
      </c>
      <c r="BP33" s="101">
        <f>COUNTIF($C$33:$AU$33,"Hiếu")</f>
        <v>0</v>
      </c>
      <c r="BQ33" s="101">
        <f>COUNTIF($C$33:$AU$33,"Quỳnh")</f>
        <v>0</v>
      </c>
      <c r="BR33" s="101">
        <f>COUNTIF($C$33:$AU$33,"Oanh")</f>
        <v>0</v>
      </c>
      <c r="BS33" s="101">
        <f>COUNTIF($C$33:$AU$33,"P.Hiền")</f>
        <v>0</v>
      </c>
      <c r="BT33" s="101">
        <f>COUNTIF($C$33:$AU$33,"Huê")</f>
        <v>0</v>
      </c>
      <c r="BU33" s="101">
        <f>COUNTIF($C$33:$AU$33,"Tiến")</f>
        <v>0</v>
      </c>
      <c r="BV33" s="101">
        <f>COUNTIF($C$33:$AU$33,"Lương")</f>
        <v>0</v>
      </c>
      <c r="BW33" s="101">
        <f>COUNTIF($C$33:$AU$33,"Tâm")</f>
        <v>0</v>
      </c>
      <c r="BX33" s="101">
        <f>COUNTIF($C$33:$AU$33,"Ddung")</f>
        <v>0</v>
      </c>
      <c r="BY33">
        <f t="shared" si="0"/>
        <v>0</v>
      </c>
    </row>
    <row r="34" spans="1:77" ht="17.100000000000001" customHeight="1">
      <c r="A34" s="314"/>
      <c r="B34" s="21">
        <v>4</v>
      </c>
      <c r="C34" s="6"/>
      <c r="D34" s="138"/>
      <c r="E34" s="7"/>
      <c r="F34" s="6"/>
      <c r="G34" s="138"/>
      <c r="H34" s="7"/>
      <c r="I34" s="8"/>
      <c r="J34" s="138"/>
      <c r="K34" s="8"/>
      <c r="L34" s="6"/>
      <c r="M34" s="138"/>
      <c r="N34" s="7"/>
      <c r="O34" s="6"/>
      <c r="P34" s="138"/>
      <c r="Q34" s="7"/>
      <c r="R34" s="8"/>
      <c r="S34" s="138"/>
      <c r="T34" s="8"/>
      <c r="U34" s="6"/>
      <c r="V34" s="138"/>
      <c r="W34" s="7"/>
      <c r="X34" s="6"/>
      <c r="Y34" s="138"/>
      <c r="Z34" s="7"/>
      <c r="AA34" s="6"/>
      <c r="AB34" s="138"/>
      <c r="AC34" s="7"/>
      <c r="AD34" s="6"/>
      <c r="AE34" s="138"/>
      <c r="AF34" s="7"/>
      <c r="AG34" s="15"/>
      <c r="AH34" s="139"/>
      <c r="AI34" s="18"/>
      <c r="AJ34" s="6"/>
      <c r="AK34" s="138"/>
      <c r="AL34" s="7"/>
      <c r="AM34" s="6"/>
      <c r="AN34" s="138"/>
      <c r="AO34" s="7"/>
      <c r="AP34" s="6"/>
      <c r="AQ34" s="138"/>
      <c r="AR34" s="8"/>
      <c r="AS34" s="6"/>
      <c r="AT34" s="138"/>
      <c r="AU34" s="7"/>
      <c r="AV34" s="101">
        <f>COUNTIF($C$34:$AU$34,"Hương")</f>
        <v>0</v>
      </c>
      <c r="AW34" s="101">
        <f>COUNTIF($C$34:$AU$34,"Lân")</f>
        <v>0</v>
      </c>
      <c r="AX34" s="101">
        <f>COUNTIF($C$34:$AU$34,"Thủy")</f>
        <v>0</v>
      </c>
      <c r="AY34" s="101">
        <f>COUNTIF($C$34:$AU$34,"TRANG")</f>
        <v>0</v>
      </c>
      <c r="AZ34" s="101">
        <f>COUNTIF($C$34:$AU$34,"HÀ")</f>
        <v>0</v>
      </c>
      <c r="BA34" s="101">
        <f>COUNTIF($C$34:$AU$34,"my")</f>
        <v>0</v>
      </c>
      <c r="BB34" s="101">
        <f>COUNTIF($C$34:$AU$34,"tám")</f>
        <v>0</v>
      </c>
      <c r="BC34" s="101">
        <f>COUNTIF($C$34:$AU$34,"Mến")</f>
        <v>0</v>
      </c>
      <c r="BD34" s="101">
        <f>COUNTIF($C$34:$AU$34,"Thiệp")</f>
        <v>0</v>
      </c>
      <c r="BE34" s="101">
        <f>COUNTIF($C$34:$AU$34,"TrangH")</f>
        <v>0</v>
      </c>
      <c r="BF34" s="101">
        <f>COUNTIF($C$34:$AU$34,"ThủyL")</f>
        <v>0</v>
      </c>
      <c r="BG34" s="101">
        <f>COUNTIF($C$34:$AU$34,"Sơn")</f>
        <v>0</v>
      </c>
      <c r="BH34" s="101">
        <f>COUNTIF($C$34:$AU$34,"Ngà")</f>
        <v>0</v>
      </c>
      <c r="BI34" s="101">
        <f>COUNTIF($C$34:$AU$34,"Dung")</f>
        <v>0</v>
      </c>
      <c r="BJ34" s="101">
        <f>COUNTIF($C$34:$AU$34,"Hiền")</f>
        <v>0</v>
      </c>
      <c r="BK34" s="101">
        <f>COUNTIF($C$34:$AU$34,"Thúy")</f>
        <v>0</v>
      </c>
      <c r="BL34" s="101">
        <f>COUNTIF($C$34:$AU$34,"Ngọc")</f>
        <v>0</v>
      </c>
      <c r="BM34" s="101">
        <f>COUNTIF($C$34:$AU$34,"Hoa")</f>
        <v>0</v>
      </c>
      <c r="BN34" s="101">
        <f>COUNTIF($C$34:$AU$34,"Thơm")</f>
        <v>0</v>
      </c>
      <c r="BO34" s="101">
        <f>COUNTIF($C$34:$AU$34,"Phương")</f>
        <v>0</v>
      </c>
      <c r="BP34" s="101">
        <f>COUNTIF($C$34:$AU$34,"Hiếu")</f>
        <v>0</v>
      </c>
      <c r="BQ34" s="101">
        <f>COUNTIF($C$34:$AU$34,"Quỳnh")</f>
        <v>0</v>
      </c>
      <c r="BR34" s="101">
        <f>COUNTIF($C$34:$AU$34,"Oanh")</f>
        <v>0</v>
      </c>
      <c r="BS34" s="101">
        <f>COUNTIF($C$34:$AU$34,"P.Hiền")</f>
        <v>0</v>
      </c>
      <c r="BT34" s="101">
        <f>COUNTIF($C$34:$AU$34,"Huê")</f>
        <v>0</v>
      </c>
      <c r="BU34" s="101">
        <f>COUNTIF($C$34:$AU$34,"Tiến")</f>
        <v>0</v>
      </c>
      <c r="BV34" s="101">
        <f>COUNTIF($C$34:$AU$34,"Lương")</f>
        <v>0</v>
      </c>
      <c r="BW34" s="101">
        <f>COUNTIF($C$34:$AU$34,"Tâm")</f>
        <v>0</v>
      </c>
      <c r="BX34" s="101">
        <f>COUNTIF($C$34:$AU$34,"Ddung")</f>
        <v>0</v>
      </c>
      <c r="BY34">
        <f t="shared" si="0"/>
        <v>0</v>
      </c>
    </row>
    <row r="35" spans="1:77" ht="17.100000000000001" customHeight="1">
      <c r="A35" s="315"/>
      <c r="B35" s="22">
        <v>5</v>
      </c>
      <c r="C35" s="24"/>
      <c r="D35" s="141"/>
      <c r="E35" s="27"/>
      <c r="F35" s="24"/>
      <c r="G35" s="141"/>
      <c r="H35" s="27"/>
      <c r="I35" s="25"/>
      <c r="J35" s="141"/>
      <c r="K35" s="25"/>
      <c r="L35" s="24"/>
      <c r="M35" s="141"/>
      <c r="N35" s="27"/>
      <c r="O35" s="24"/>
      <c r="P35" s="141"/>
      <c r="Q35" s="27"/>
      <c r="R35" s="25"/>
      <c r="S35" s="141"/>
      <c r="T35" s="25"/>
      <c r="U35" s="24"/>
      <c r="V35" s="141"/>
      <c r="W35" s="27"/>
      <c r="X35" s="24"/>
      <c r="Y35" s="141"/>
      <c r="Z35" s="27"/>
      <c r="AA35" s="24"/>
      <c r="AB35" s="141"/>
      <c r="AC35" s="27"/>
      <c r="AD35" s="24"/>
      <c r="AE35" s="141"/>
      <c r="AF35" s="25"/>
      <c r="AG35" s="25"/>
      <c r="AH35" s="141"/>
      <c r="AI35" s="27"/>
      <c r="AJ35" s="24"/>
      <c r="AK35" s="141"/>
      <c r="AL35" s="27"/>
      <c r="AM35" s="24"/>
      <c r="AN35" s="141"/>
      <c r="AO35" s="27"/>
      <c r="AP35" s="25"/>
      <c r="AQ35" s="141"/>
      <c r="AR35" s="25"/>
      <c r="AS35" s="24"/>
      <c r="AT35" s="141"/>
      <c r="AU35" s="27"/>
      <c r="AV35" s="101">
        <f>COUNTIF($C$35:$AU$35,"Hương")</f>
        <v>0</v>
      </c>
      <c r="AW35" s="101">
        <f>COUNTIF($C$35:$AU$35,"lân")</f>
        <v>0</v>
      </c>
      <c r="AX35" s="101">
        <f>COUNTIF($C$35:$AU$35,"Thủy")</f>
        <v>0</v>
      </c>
      <c r="AY35" s="101">
        <f>COUNTIF($C$35:$AU$35,"Trang")</f>
        <v>0</v>
      </c>
      <c r="AZ35" s="101">
        <f>COUNTIF($C$35:$AU$35,"Hà")</f>
        <v>0</v>
      </c>
      <c r="BA35" s="101">
        <f>COUNTIF($C$35:$AU$35,"My")</f>
        <v>0</v>
      </c>
      <c r="BB35" s="101">
        <f>COUNTIF($C$35:$AU$35,"Támq")</f>
        <v>0</v>
      </c>
      <c r="BC35" s="101">
        <f>COUNTIF($C$35:$AU$35,"Mến")</f>
        <v>0</v>
      </c>
      <c r="BD35" s="101">
        <f>COUNTIF($C$35:$AU$35,"Thiệp")</f>
        <v>0</v>
      </c>
      <c r="BE35" s="101">
        <f>COUNTIF($C$35:$AU$35,"trangH")</f>
        <v>0</v>
      </c>
      <c r="BF35" s="101">
        <f>COUNTIF($C$35:$AU$35,"ThủyL")</f>
        <v>0</v>
      </c>
      <c r="BG35" s="101">
        <f>COUNTIF($C$35:$AU$35,"Sơn")</f>
        <v>0</v>
      </c>
      <c r="BH35" s="101">
        <f>COUNTIF($C$35:$AU$35,"Ngà")</f>
        <v>0</v>
      </c>
      <c r="BI35" s="101">
        <f>COUNTIF($C$35:$AU$35,"Dung")</f>
        <v>0</v>
      </c>
      <c r="BJ35" s="101">
        <f>COUNTIF($C$35:$AU$35,"Hiền")</f>
        <v>0</v>
      </c>
      <c r="BK35" s="101">
        <f>COUNTIF($C$35:$AU$35,"Thúy")</f>
        <v>0</v>
      </c>
      <c r="BL35" s="101">
        <f>COUNTIF($C$35:$AU$35,"Ngọc")</f>
        <v>0</v>
      </c>
      <c r="BM35" s="101">
        <f>COUNTIF($C$35:$AU$35,"Hoa")</f>
        <v>0</v>
      </c>
      <c r="BN35" s="101">
        <f>COUNTIF($C$35:$AU$35,"Thơm")</f>
        <v>0</v>
      </c>
      <c r="BO35" s="101">
        <f>COUNTIF($C$35:$AU$35,"Phương")</f>
        <v>0</v>
      </c>
      <c r="BP35" s="101">
        <f>COUNTIF($C$35:$AU$35,"Hiếu")</f>
        <v>0</v>
      </c>
      <c r="BQ35" s="101">
        <f>COUNTIF($C$35:$AU$35,"Quỳnh")</f>
        <v>0</v>
      </c>
      <c r="BR35" s="101">
        <f>COUNTIF($C$35:$AU$35,"Oanh")</f>
        <v>0</v>
      </c>
      <c r="BT35" s="101">
        <f>COUNTIF($C$35:$AU$35,"P.Huê")</f>
        <v>0</v>
      </c>
      <c r="BU35" s="101">
        <f>COUNTIF($C$35:$AU$35,"Tiến")</f>
        <v>0</v>
      </c>
      <c r="BV35" s="101">
        <f>COUNTIF($C$35:$AU$35,"Lương")</f>
        <v>0</v>
      </c>
      <c r="BW35" s="101">
        <f>COUNTIF($C$35:$AU$35,"Tâm")</f>
        <v>0</v>
      </c>
      <c r="BX35" s="101">
        <f>COUNTIF($C$35:$AU$35,"Ddung")</f>
        <v>0</v>
      </c>
      <c r="BY35">
        <f t="shared" si="0"/>
        <v>0</v>
      </c>
    </row>
    <row r="36" spans="1:77" ht="15.75">
      <c r="A36" s="41">
        <v>1</v>
      </c>
      <c r="B36" s="82" t="s">
        <v>30</v>
      </c>
      <c r="C36" s="41">
        <f>COUNTIF($C$6:$C$35,"T")</f>
        <v>0</v>
      </c>
      <c r="D36" s="41">
        <f>VLOOKUP(B36,$B$61:$E$81,2,0)</f>
        <v>4</v>
      </c>
      <c r="E36" s="45" t="str">
        <f>IF(C36&lt;&gt;D36,"S","")</f>
        <v>S</v>
      </c>
      <c r="F36" s="43">
        <f>COUNTIF($F$6:$F$35,"T")</f>
        <v>0</v>
      </c>
      <c r="G36" s="41"/>
      <c r="H36" s="45"/>
      <c r="I36" s="43">
        <f>COUNTIF($I$6:$I$35,"T")</f>
        <v>0</v>
      </c>
      <c r="J36" s="41"/>
      <c r="K36" s="45"/>
      <c r="L36" s="122">
        <f>COUNTIF($L$6:$L$34,"T")</f>
        <v>0</v>
      </c>
      <c r="M36" s="84">
        <f>VLOOKUP(B36,$B$61:$E$81,3,0)</f>
        <v>4</v>
      </c>
      <c r="N36" s="124"/>
      <c r="O36" s="123">
        <f>COUNTIF($O$6:$O$34,"T")</f>
        <v>0</v>
      </c>
      <c r="P36" s="85"/>
      <c r="Q36" s="127"/>
      <c r="R36" s="122">
        <f>COUNTIF($R$6:$R$35,"T")</f>
        <v>0</v>
      </c>
      <c r="S36" s="84"/>
      <c r="T36" s="130"/>
      <c r="U36" s="129">
        <f>COUNTIF($U$6:$U$35,"T")</f>
        <v>0</v>
      </c>
      <c r="V36" s="87"/>
      <c r="W36" s="130"/>
      <c r="X36" s="122">
        <f>COUNTIF($X$6:$X$34,"T")</f>
        <v>0</v>
      </c>
      <c r="Y36" s="84"/>
      <c r="Z36" s="126"/>
      <c r="AA36" s="122">
        <f>COUNTIF($AA$6:$AA$34,"T")</f>
        <v>0</v>
      </c>
      <c r="AB36" s="84"/>
      <c r="AC36" s="128"/>
      <c r="AD36" s="122">
        <f>COUNTIF($AD$6:$AD$34,"T")</f>
        <v>0</v>
      </c>
      <c r="AE36" s="84"/>
      <c r="AF36" s="128"/>
      <c r="AG36" s="122">
        <f>COUNTIF($AG$6:$AG$34,"T")</f>
        <v>0</v>
      </c>
      <c r="AH36" s="84"/>
      <c r="AI36" s="128"/>
      <c r="AJ36" s="122">
        <f>COUNTIF($AJ$6:$AJ$34,"T")</f>
        <v>0</v>
      </c>
      <c r="AK36" s="84"/>
      <c r="AL36" s="128"/>
      <c r="AM36" s="122">
        <f>COUNTIF($AM$6:$AM$34,"T")</f>
        <v>0</v>
      </c>
      <c r="AN36" s="84"/>
      <c r="AO36" s="128"/>
      <c r="AP36" s="122">
        <f>COUNTIF($AP$6:$AP$34,"T")</f>
        <v>0</v>
      </c>
      <c r="AQ36" s="84"/>
      <c r="AR36" s="128"/>
      <c r="AS36" s="122">
        <f>COUNTIF($AS$6:$AS$34,"T")</f>
        <v>0</v>
      </c>
      <c r="AT36" s="84"/>
      <c r="AU36" s="128"/>
      <c r="AV36">
        <f>SUM(AV6:AV35)</f>
        <v>0</v>
      </c>
      <c r="AW36">
        <f t="shared" ref="AW36:BY36" si="1">SUM(AW6:AW35)</f>
        <v>0</v>
      </c>
      <c r="AX36">
        <f t="shared" si="1"/>
        <v>0</v>
      </c>
      <c r="AY36">
        <f t="shared" si="1"/>
        <v>0</v>
      </c>
      <c r="AZ36">
        <f t="shared" si="1"/>
        <v>0</v>
      </c>
      <c r="BA36">
        <f t="shared" si="1"/>
        <v>0</v>
      </c>
      <c r="BB36">
        <f t="shared" si="1"/>
        <v>0</v>
      </c>
      <c r="BC36">
        <f t="shared" si="1"/>
        <v>0</v>
      </c>
      <c r="BD36">
        <f t="shared" si="1"/>
        <v>0</v>
      </c>
      <c r="BE36">
        <f t="shared" si="1"/>
        <v>0</v>
      </c>
      <c r="BF36">
        <f t="shared" si="1"/>
        <v>0</v>
      </c>
      <c r="BG36">
        <f t="shared" si="1"/>
        <v>0</v>
      </c>
      <c r="BH36">
        <f t="shared" si="1"/>
        <v>0</v>
      </c>
      <c r="BI36">
        <f t="shared" si="1"/>
        <v>0</v>
      </c>
      <c r="BJ36">
        <f t="shared" si="1"/>
        <v>0</v>
      </c>
      <c r="BK36">
        <f t="shared" si="1"/>
        <v>0</v>
      </c>
      <c r="BL36">
        <f t="shared" si="1"/>
        <v>0</v>
      </c>
      <c r="BM36">
        <f t="shared" si="1"/>
        <v>0</v>
      </c>
      <c r="BN36">
        <f t="shared" si="1"/>
        <v>0</v>
      </c>
      <c r="BO36">
        <f t="shared" si="1"/>
        <v>0</v>
      </c>
      <c r="BP36">
        <f t="shared" si="1"/>
        <v>0</v>
      </c>
      <c r="BQ36">
        <f t="shared" si="1"/>
        <v>0</v>
      </c>
      <c r="BR36">
        <f t="shared" si="1"/>
        <v>0</v>
      </c>
      <c r="BS36">
        <f t="shared" si="1"/>
        <v>0</v>
      </c>
      <c r="BT36">
        <f>SUM(BT6:BT35)</f>
        <v>0</v>
      </c>
      <c r="BU36">
        <f t="shared" si="1"/>
        <v>0</v>
      </c>
      <c r="BV36">
        <f t="shared" si="1"/>
        <v>0</v>
      </c>
      <c r="BW36">
        <f t="shared" si="1"/>
        <v>0</v>
      </c>
      <c r="BX36">
        <f t="shared" si="1"/>
        <v>0</v>
      </c>
      <c r="BY36">
        <f t="shared" si="1"/>
        <v>0</v>
      </c>
    </row>
    <row r="37" spans="1:77" ht="15.75">
      <c r="A37" s="41"/>
      <c r="B37" s="82" t="s">
        <v>88</v>
      </c>
      <c r="C37" s="41">
        <f>COUNTIF($C$6:$C$35,"TcT")</f>
        <v>0</v>
      </c>
      <c r="D37" s="41">
        <f t="shared" ref="D37:D56" si="2">VLOOKUP(B37,$B$61:$E$81,2,0)</f>
        <v>1</v>
      </c>
      <c r="E37" s="45" t="str">
        <f t="shared" ref="E37:E56" si="3">IF(C37&lt;&gt;D37,"S","")</f>
        <v>S</v>
      </c>
      <c r="F37" s="43">
        <f>COUNTIF($F$6:$F$35,"TcT")</f>
        <v>0</v>
      </c>
      <c r="G37" s="41"/>
      <c r="H37" s="45"/>
      <c r="I37" s="43">
        <f>COUNTIF($I$6:$I$35,"TcT")</f>
        <v>0</v>
      </c>
      <c r="J37" s="41"/>
      <c r="K37" s="45"/>
      <c r="L37" s="122">
        <f>COUNTIF($L$6:$L$34,"TcT")</f>
        <v>0</v>
      </c>
      <c r="M37" s="84">
        <f t="shared" ref="M37:M56" si="4">VLOOKUP(B37,$B$61:$E$81,3,0)</f>
        <v>1</v>
      </c>
      <c r="N37" s="124"/>
      <c r="O37" s="123">
        <f>COUNTIF($O$6:$O$34,"TcT")</f>
        <v>0</v>
      </c>
      <c r="P37" s="85"/>
      <c r="Q37" s="127"/>
      <c r="R37" s="122">
        <f>COUNTIF($R$6:$R$35,"TcT")</f>
        <v>0</v>
      </c>
      <c r="S37" s="84"/>
      <c r="T37" s="130"/>
      <c r="U37" s="129">
        <f>COUNTIF($U$6:$U$35,"TcT")</f>
        <v>0</v>
      </c>
      <c r="V37" s="87"/>
      <c r="W37" s="130"/>
      <c r="X37" s="122"/>
      <c r="Y37" s="84"/>
      <c r="Z37" s="126"/>
      <c r="AA37" s="122"/>
      <c r="AB37" s="84"/>
      <c r="AC37" s="128"/>
      <c r="AD37" s="122"/>
      <c r="AE37" s="84"/>
      <c r="AF37" s="128"/>
      <c r="AG37" s="122"/>
      <c r="AH37" s="84"/>
      <c r="AI37" s="128"/>
      <c r="AJ37" s="122"/>
      <c r="AK37" s="84"/>
      <c r="AL37" s="128"/>
      <c r="AM37" s="122"/>
      <c r="AN37" s="84"/>
      <c r="AO37" s="128"/>
      <c r="AP37" s="122"/>
      <c r="AQ37" s="84"/>
      <c r="AR37" s="128"/>
      <c r="AS37" s="122"/>
      <c r="AT37" s="84"/>
      <c r="AU37" s="128"/>
    </row>
    <row r="38" spans="1:77" ht="15.75">
      <c r="A38" s="41">
        <v>2</v>
      </c>
      <c r="B38" s="83" t="s">
        <v>37</v>
      </c>
      <c r="C38" s="41">
        <f>COUNTIF($C$6:$C$35,"V")</f>
        <v>0</v>
      </c>
      <c r="D38" s="41">
        <f t="shared" si="2"/>
        <v>5</v>
      </c>
      <c r="E38" s="45" t="str">
        <f t="shared" si="3"/>
        <v>S</v>
      </c>
      <c r="F38" s="43">
        <f>COUNTIF($F$6:$F$35,"v")</f>
        <v>0</v>
      </c>
      <c r="G38" s="41"/>
      <c r="H38" s="45"/>
      <c r="I38" s="43">
        <f>COUNTIF($I$6:$I$35,"v")</f>
        <v>0</v>
      </c>
      <c r="J38" s="41"/>
      <c r="K38" s="45"/>
      <c r="L38" s="122">
        <f>COUNTIF($L$6:$L$34,"V")</f>
        <v>0</v>
      </c>
      <c r="M38" s="84">
        <f t="shared" si="4"/>
        <v>4</v>
      </c>
      <c r="N38" s="125"/>
      <c r="O38" s="123">
        <f>COUNTIF($O$6:$O$34,"V")</f>
        <v>0</v>
      </c>
      <c r="P38" s="85"/>
      <c r="Q38" s="127"/>
      <c r="R38" s="122">
        <f>COUNTIF($R$6:$R$35,"V")</f>
        <v>0</v>
      </c>
      <c r="S38" s="84"/>
      <c r="T38" s="130"/>
      <c r="U38" s="129">
        <f>COUNTIF($U$6:$U$35,"V")</f>
        <v>0</v>
      </c>
      <c r="V38" s="87"/>
      <c r="W38" s="130"/>
      <c r="X38" s="122">
        <f>COUNTIF($X$6:$X$34,"V")</f>
        <v>0</v>
      </c>
      <c r="Y38" s="84"/>
      <c r="Z38" s="126"/>
      <c r="AA38" s="122">
        <f>COUNTIF($AA$6:$AA$34,"v")</f>
        <v>0</v>
      </c>
      <c r="AB38" s="84"/>
      <c r="AC38" s="128"/>
      <c r="AD38" s="122">
        <f>COUNTIF($AD$6:$AD$34,"v")</f>
        <v>0</v>
      </c>
      <c r="AE38" s="84"/>
      <c r="AF38" s="128"/>
      <c r="AG38" s="122">
        <f>COUNTIF($AG$6:$AG$34,"v")</f>
        <v>0</v>
      </c>
      <c r="AH38" s="84"/>
      <c r="AI38" s="128"/>
      <c r="AJ38" s="122">
        <f>COUNTIF($AJ$6:$AJ$34,"v")</f>
        <v>0</v>
      </c>
      <c r="AK38" s="84"/>
      <c r="AL38" s="128"/>
      <c r="AM38" s="122">
        <f>COUNTIF($AM$6:$AM$34,"v")</f>
        <v>0</v>
      </c>
      <c r="AN38" s="84"/>
      <c r="AO38" s="128"/>
      <c r="AP38" s="122">
        <f>COUNTIF($AP$6:$AP$34,"v")</f>
        <v>0</v>
      </c>
      <c r="AQ38" s="84"/>
      <c r="AR38" s="128"/>
      <c r="AS38" s="122">
        <f>COUNTIF($AS$6:$AS$34,"v")</f>
        <v>0</v>
      </c>
      <c r="AT38" s="84"/>
      <c r="AU38" s="128"/>
      <c r="AV38" s="131" t="s">
        <v>69</v>
      </c>
      <c r="AW38" s="96" t="s">
        <v>64</v>
      </c>
      <c r="AX38" s="96" t="s">
        <v>59</v>
      </c>
      <c r="AY38" s="96" t="s">
        <v>58</v>
      </c>
      <c r="AZ38" s="96" t="s">
        <v>112</v>
      </c>
      <c r="BA38" s="96" t="s">
        <v>77</v>
      </c>
      <c r="BB38" s="96" t="s">
        <v>80</v>
      </c>
      <c r="BC38" s="96" t="s">
        <v>65</v>
      </c>
      <c r="BD38" s="96" t="s">
        <v>61</v>
      </c>
      <c r="BE38" s="96" t="s">
        <v>97</v>
      </c>
      <c r="BF38" s="96" t="s">
        <v>113</v>
      </c>
      <c r="BG38" s="96" t="s">
        <v>78</v>
      </c>
      <c r="BH38" s="96" t="s">
        <v>76</v>
      </c>
      <c r="BI38" s="96" t="s">
        <v>68</v>
      </c>
      <c r="BJ38" s="96" t="s">
        <v>57</v>
      </c>
      <c r="BK38" s="96" t="s">
        <v>67</v>
      </c>
      <c r="BL38" s="96" t="s">
        <v>74</v>
      </c>
      <c r="BM38" s="96" t="s">
        <v>81</v>
      </c>
      <c r="BN38" s="96" t="s">
        <v>73</v>
      </c>
      <c r="BO38" s="96" t="s">
        <v>70</v>
      </c>
      <c r="BP38" s="83" t="s">
        <v>71</v>
      </c>
      <c r="BQ38" s="83" t="s">
        <v>79</v>
      </c>
      <c r="BR38" s="83" t="s">
        <v>62</v>
      </c>
      <c r="BS38" s="83" t="s">
        <v>114</v>
      </c>
      <c r="BT38" s="83" t="s">
        <v>66</v>
      </c>
      <c r="BU38" s="83" t="s">
        <v>75</v>
      </c>
      <c r="BV38" s="83" t="s">
        <v>60</v>
      </c>
      <c r="BW38" s="83" t="s">
        <v>72</v>
      </c>
      <c r="BX38" s="83" t="s">
        <v>115</v>
      </c>
    </row>
    <row r="39" spans="1:77" ht="15.75">
      <c r="A39" s="41"/>
      <c r="B39" s="83" t="s">
        <v>87</v>
      </c>
      <c r="C39" s="41">
        <f>COUNTIF($C$6:$C$35,"TcV")</f>
        <v>0</v>
      </c>
      <c r="D39" s="41">
        <f t="shared" si="2"/>
        <v>1</v>
      </c>
      <c r="E39" s="45" t="str">
        <f t="shared" si="3"/>
        <v>S</v>
      </c>
      <c r="F39" s="43">
        <f>COUNTIF($F$6:$F$35,"TcV")</f>
        <v>0</v>
      </c>
      <c r="G39" s="41"/>
      <c r="H39" s="45"/>
      <c r="I39" s="43">
        <f>COUNTIF($I$6:$I$35,"TcV")</f>
        <v>0</v>
      </c>
      <c r="J39" s="41"/>
      <c r="K39" s="45"/>
      <c r="L39" s="122">
        <f>COUNTIF($L$6:$L$34,"TcV")</f>
        <v>0</v>
      </c>
      <c r="M39" s="84">
        <f t="shared" si="4"/>
        <v>1</v>
      </c>
      <c r="N39" s="125"/>
      <c r="O39" s="123">
        <f>COUNTIF($O$6:$O$34,"TcV")</f>
        <v>0</v>
      </c>
      <c r="P39" s="85"/>
      <c r="Q39" s="127"/>
      <c r="R39" s="122">
        <f>COUNTIF($R$6:$R$35,"TcV")</f>
        <v>0</v>
      </c>
      <c r="S39" s="84"/>
      <c r="T39" s="130"/>
      <c r="U39" s="129">
        <f>COUNTIF($U$6:$U$35,"TcV")</f>
        <v>0</v>
      </c>
      <c r="V39" s="87"/>
      <c r="W39" s="130"/>
      <c r="X39" s="122"/>
      <c r="Y39" s="84"/>
      <c r="Z39" s="126"/>
      <c r="AA39" s="122"/>
      <c r="AB39" s="84"/>
      <c r="AC39" s="128"/>
      <c r="AD39" s="122"/>
      <c r="AE39" s="84"/>
      <c r="AF39" s="128"/>
      <c r="AG39" s="122"/>
      <c r="AH39" s="84"/>
      <c r="AI39" s="128"/>
      <c r="AJ39" s="122"/>
      <c r="AK39" s="84"/>
      <c r="AL39" s="128"/>
      <c r="AM39" s="122"/>
      <c r="AN39" s="84"/>
      <c r="AO39" s="128"/>
      <c r="AP39" s="122"/>
      <c r="AQ39" s="84"/>
      <c r="AR39" s="128"/>
      <c r="AS39" s="122"/>
      <c r="AT39" s="84"/>
      <c r="AU39" s="128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5"/>
      <c r="BQ39" s="105"/>
      <c r="BR39" s="105"/>
      <c r="BS39" s="105"/>
      <c r="BT39" s="105"/>
      <c r="BU39" s="105"/>
      <c r="BV39" s="105"/>
      <c r="BW39" s="105"/>
      <c r="BX39" s="105"/>
    </row>
    <row r="40" spans="1:77" ht="15.75">
      <c r="A40" s="41">
        <v>3</v>
      </c>
      <c r="B40" s="83" t="s">
        <v>38</v>
      </c>
      <c r="C40" s="41">
        <f>COUNTIF($C$6:$C$35,"A")</f>
        <v>0</v>
      </c>
      <c r="D40" s="41">
        <f t="shared" si="2"/>
        <v>3</v>
      </c>
      <c r="E40" s="45" t="str">
        <f t="shared" si="3"/>
        <v>S</v>
      </c>
      <c r="F40" s="43">
        <f>COUNTIF($F$6:$F$35,"A")</f>
        <v>0</v>
      </c>
      <c r="G40" s="41"/>
      <c r="H40" s="45"/>
      <c r="I40" s="43">
        <f>COUNTIF($I$6:$I$35,"A")</f>
        <v>0</v>
      </c>
      <c r="J40" s="41"/>
      <c r="K40" s="45"/>
      <c r="L40" s="122">
        <f>COUNTIF($L$6:$L$34,"A")</f>
        <v>0</v>
      </c>
      <c r="M40" s="84">
        <f t="shared" si="4"/>
        <v>3</v>
      </c>
      <c r="N40" s="125"/>
      <c r="O40" s="123">
        <f>COUNTIF($O$6:$O$34,"A")</f>
        <v>0</v>
      </c>
      <c r="P40" s="85"/>
      <c r="Q40" s="127"/>
      <c r="R40" s="122">
        <f>COUNTIF($R$6:$R$35,"A")</f>
        <v>0</v>
      </c>
      <c r="S40" s="84"/>
      <c r="T40" s="130"/>
      <c r="U40" s="129">
        <f>COUNTIF($U$6:$U$35,"A")</f>
        <v>0</v>
      </c>
      <c r="V40" s="87"/>
      <c r="W40" s="130"/>
      <c r="X40" s="122">
        <f>COUNTIF($X$6:$X$34,"A")</f>
        <v>0</v>
      </c>
      <c r="Y40" s="84"/>
      <c r="Z40" s="126"/>
      <c r="AA40" s="122">
        <f>COUNTIF($AA$6:$AA$34,"A")</f>
        <v>0</v>
      </c>
      <c r="AB40" s="84"/>
      <c r="AC40" s="128"/>
      <c r="AD40" s="122">
        <f>COUNTIF($AD$6:$AD$34,"a")</f>
        <v>0</v>
      </c>
      <c r="AE40" s="84"/>
      <c r="AF40" s="128"/>
      <c r="AG40" s="122">
        <f>COUNTIF($AG$6:$AG$34,"a")</f>
        <v>0</v>
      </c>
      <c r="AH40" s="84"/>
      <c r="AI40" s="128"/>
      <c r="AJ40" s="122">
        <f>COUNTIF($AJ$6:$AJ$34,"a")</f>
        <v>0</v>
      </c>
      <c r="AK40" s="84"/>
      <c r="AL40" s="128"/>
      <c r="AM40" s="122">
        <f>COUNTIF($AM$6:$AM$34,"a")</f>
        <v>0</v>
      </c>
      <c r="AN40" s="84"/>
      <c r="AO40" s="128"/>
      <c r="AP40" s="122">
        <f>COUNTIF($AP$6:$AP$34,"a")</f>
        <v>0</v>
      </c>
      <c r="AQ40" s="84"/>
      <c r="AR40" s="128"/>
      <c r="AS40" s="122">
        <f>COUNTIF($AS$6:$AS$34,"a")</f>
        <v>0</v>
      </c>
      <c r="AT40" s="84"/>
      <c r="AU40" s="128"/>
    </row>
    <row r="41" spans="1:77" ht="15.75">
      <c r="A41" s="41"/>
      <c r="B41" s="83" t="s">
        <v>106</v>
      </c>
      <c r="C41" s="41">
        <f>COUNTIF($C$6:$C$35,"TcA")</f>
        <v>0</v>
      </c>
      <c r="D41" s="41">
        <f t="shared" si="2"/>
        <v>1</v>
      </c>
      <c r="E41" s="45" t="str">
        <f t="shared" si="3"/>
        <v>S</v>
      </c>
      <c r="F41" s="43">
        <f>COUNTIF($F$6:$F$35,"TcA")</f>
        <v>0</v>
      </c>
      <c r="G41" s="41"/>
      <c r="H41" s="45"/>
      <c r="I41" s="43">
        <f>COUNTIF($I$6:$I$35,"TcA")</f>
        <v>0</v>
      </c>
      <c r="J41" s="41"/>
      <c r="K41" s="45"/>
      <c r="L41" s="122">
        <f>COUNTIF($L$6:$L$34,"TcA")</f>
        <v>0</v>
      </c>
      <c r="M41" s="84">
        <f t="shared" si="4"/>
        <v>0</v>
      </c>
      <c r="N41" s="125"/>
      <c r="O41" s="123">
        <f>COUNTIF($O$6:$O$34,"TcA")</f>
        <v>0</v>
      </c>
      <c r="P41" s="85"/>
      <c r="Q41" s="127"/>
      <c r="R41" s="122">
        <f>COUNTIF($R$6:$R$35,"TcA")</f>
        <v>0</v>
      </c>
      <c r="S41" s="84"/>
      <c r="T41" s="130"/>
      <c r="U41" s="129">
        <f>COUNTIF($U$6:$U$35,"TcA")</f>
        <v>0</v>
      </c>
      <c r="V41" s="87"/>
      <c r="W41" s="130"/>
      <c r="X41" s="122"/>
      <c r="Y41" s="84"/>
      <c r="Z41" s="126"/>
      <c r="AA41" s="122"/>
      <c r="AB41" s="84"/>
      <c r="AC41" s="128"/>
      <c r="AD41" s="122"/>
      <c r="AE41" s="84"/>
      <c r="AF41" s="128"/>
      <c r="AG41" s="122"/>
      <c r="AH41" s="84"/>
      <c r="AI41" s="128"/>
      <c r="AJ41" s="122"/>
      <c r="AK41" s="84"/>
      <c r="AL41" s="128"/>
      <c r="AM41" s="122"/>
      <c r="AN41" s="84"/>
      <c r="AO41" s="128"/>
      <c r="AP41" s="122"/>
      <c r="AQ41" s="84"/>
      <c r="AR41" s="128"/>
      <c r="AS41" s="122"/>
      <c r="AT41" s="84"/>
      <c r="AU41" s="128"/>
    </row>
    <row r="42" spans="1:77" ht="15.75">
      <c r="A42" s="41">
        <v>4</v>
      </c>
      <c r="B42" s="83" t="s">
        <v>32</v>
      </c>
      <c r="C42" s="41">
        <f>COUNTIF($C$6:$C$35,"H")</f>
        <v>0</v>
      </c>
      <c r="D42" s="41">
        <f t="shared" si="2"/>
        <v>2</v>
      </c>
      <c r="E42" s="45" t="str">
        <f t="shared" si="3"/>
        <v>S</v>
      </c>
      <c r="F42" s="43">
        <f>COUNTIF($F$6:$F$35,"H")</f>
        <v>0</v>
      </c>
      <c r="G42" s="41"/>
      <c r="H42" s="45"/>
      <c r="I42" s="43">
        <f>COUNTIF($I$6:$I$35,"H")</f>
        <v>0</v>
      </c>
      <c r="J42" s="41"/>
      <c r="K42" s="45"/>
      <c r="L42" s="122">
        <f>COUNTIF($L$6:$L$34,"H")</f>
        <v>0</v>
      </c>
      <c r="M42" s="84">
        <f t="shared" si="4"/>
        <v>2</v>
      </c>
      <c r="N42" s="125"/>
      <c r="O42" s="123">
        <f>COUNTIF($O$6:$O$34,"H")</f>
        <v>0</v>
      </c>
      <c r="P42" s="85"/>
      <c r="Q42" s="127"/>
      <c r="R42" s="122">
        <f>COUNTIF($R$6:$R$35,"H")</f>
        <v>0</v>
      </c>
      <c r="S42" s="84"/>
      <c r="T42" s="130"/>
      <c r="U42" s="129">
        <f>COUNTIF($U$6:$U$35,"H")</f>
        <v>0</v>
      </c>
      <c r="V42" s="87"/>
      <c r="W42" s="130"/>
      <c r="X42" s="122">
        <f>COUNTIF($X$6:$X$34,"H")</f>
        <v>0</v>
      </c>
      <c r="Y42" s="84"/>
      <c r="Z42" s="126"/>
      <c r="AA42" s="122">
        <f>COUNTIF($AA$6:$AA$34,"H")</f>
        <v>0</v>
      </c>
      <c r="AB42" s="84"/>
      <c r="AC42" s="128"/>
      <c r="AD42" s="122">
        <f>COUNTIF($AD$6:$AD$34,"h")</f>
        <v>0</v>
      </c>
      <c r="AE42" s="84"/>
      <c r="AF42" s="128"/>
      <c r="AG42" s="122">
        <f>COUNTIF($AG$6:$AG$34,"H")</f>
        <v>0</v>
      </c>
      <c r="AH42" s="84"/>
      <c r="AI42" s="128"/>
      <c r="AJ42" s="122">
        <f>COUNTIF($AJ$6:$AJ$34,"h")</f>
        <v>0</v>
      </c>
      <c r="AK42" s="84"/>
      <c r="AL42" s="128"/>
      <c r="AM42" s="122">
        <f>COUNTIF($AM$6:$AM$34,"h")</f>
        <v>0</v>
      </c>
      <c r="AN42" s="84"/>
      <c r="AO42" s="128"/>
      <c r="AP42" s="122">
        <f>COUNTIF($AP$6:$AP$34,"h")</f>
        <v>0</v>
      </c>
      <c r="AQ42" s="84"/>
      <c r="AR42" s="128"/>
      <c r="AS42" s="122">
        <f>COUNTIF($AS$6:$AS$34,"h")</f>
        <v>0</v>
      </c>
      <c r="AT42" s="84"/>
      <c r="AU42" s="128"/>
    </row>
    <row r="43" spans="1:77" ht="15.75">
      <c r="A43" s="41">
        <v>5</v>
      </c>
      <c r="B43" s="83" t="s">
        <v>31</v>
      </c>
      <c r="C43" s="41">
        <f>COUNTIF($C$6:$C$35,"L")</f>
        <v>0</v>
      </c>
      <c r="D43" s="41">
        <f t="shared" si="2"/>
        <v>2</v>
      </c>
      <c r="E43" s="45" t="str">
        <f t="shared" si="3"/>
        <v>S</v>
      </c>
      <c r="F43" s="43">
        <f>COUNTIF($F$6:$F$35,"L")</f>
        <v>0</v>
      </c>
      <c r="G43" s="41"/>
      <c r="H43" s="45"/>
      <c r="I43" s="43">
        <f>COUNTIF($I$6:$I$35,"L")</f>
        <v>0</v>
      </c>
      <c r="J43" s="41"/>
      <c r="K43" s="45"/>
      <c r="L43" s="122">
        <f>COUNTIF($L$6:$L$34,"L")</f>
        <v>0</v>
      </c>
      <c r="M43" s="84">
        <f t="shared" si="4"/>
        <v>1</v>
      </c>
      <c r="N43" s="125"/>
      <c r="O43" s="123">
        <f>COUNTIF($O$6:$O$34,"L")</f>
        <v>0</v>
      </c>
      <c r="P43" s="85"/>
      <c r="Q43" s="127"/>
      <c r="R43" s="122">
        <f>COUNTIF($R$6:$R$35,"L")</f>
        <v>0</v>
      </c>
      <c r="S43" s="84"/>
      <c r="T43" s="130"/>
      <c r="U43" s="129">
        <f>COUNTIF($U$6:$U$35,"L")</f>
        <v>0</v>
      </c>
      <c r="V43" s="87"/>
      <c r="W43" s="130"/>
      <c r="X43" s="122">
        <f>COUNTIF($X$6:$X$34,"L")</f>
        <v>0</v>
      </c>
      <c r="Y43" s="84"/>
      <c r="Z43" s="126"/>
      <c r="AA43" s="122">
        <f>COUNTIF($AA$6:$AA$34,"L")</f>
        <v>0</v>
      </c>
      <c r="AB43" s="84"/>
      <c r="AC43" s="128"/>
      <c r="AD43" s="122">
        <f>COUNTIF($AD$6:$AD$34,"l")</f>
        <v>0</v>
      </c>
      <c r="AE43" s="84"/>
      <c r="AF43" s="128"/>
      <c r="AG43" s="122">
        <f>COUNTIF($AG$6:$AG$34,"L")</f>
        <v>0</v>
      </c>
      <c r="AH43" s="84"/>
      <c r="AI43" s="128"/>
      <c r="AJ43" s="122">
        <f>COUNTIF($AJ$6:$AJ$34,"l")</f>
        <v>0</v>
      </c>
      <c r="AK43" s="84"/>
      <c r="AL43" s="128"/>
      <c r="AM43" s="122">
        <f>COUNTIF($AM$6:$AM$34,"l")</f>
        <v>0</v>
      </c>
      <c r="AN43" s="84"/>
      <c r="AO43" s="128"/>
      <c r="AP43" s="122">
        <f>COUNTIF($AP$6:$AP$34,"l")</f>
        <v>0</v>
      </c>
      <c r="AQ43" s="84"/>
      <c r="AR43" s="128"/>
      <c r="AS43" s="122">
        <f>COUNTIF($AS$6:$AS$34,"l")</f>
        <v>0</v>
      </c>
      <c r="AT43" s="84"/>
      <c r="AU43" s="128"/>
    </row>
    <row r="44" spans="1:77" ht="15.75">
      <c r="A44" s="41">
        <v>6</v>
      </c>
      <c r="B44" s="83" t="s">
        <v>33</v>
      </c>
      <c r="C44" s="41">
        <f>COUNTIF($C$6:$C$35,"sv")</f>
        <v>0</v>
      </c>
      <c r="D44" s="41">
        <f t="shared" si="2"/>
        <v>2</v>
      </c>
      <c r="E44" s="45" t="str">
        <f t="shared" si="3"/>
        <v>S</v>
      </c>
      <c r="F44" s="43">
        <f>COUNTIF($F$6:$F$35,"SV")</f>
        <v>0</v>
      </c>
      <c r="G44" s="41"/>
      <c r="H44" s="45"/>
      <c r="I44" s="43">
        <f>COUNTIF($I$6:$I$35,"SV")</f>
        <v>0</v>
      </c>
      <c r="J44" s="41"/>
      <c r="K44" s="45"/>
      <c r="L44" s="122">
        <f>COUNTIF($L$6:$L$34,"SV")</f>
        <v>0</v>
      </c>
      <c r="M44" s="84">
        <f t="shared" si="4"/>
        <v>2</v>
      </c>
      <c r="N44" s="125"/>
      <c r="O44" s="123">
        <f>COUNTIF($O$6:$O$34,"SV")</f>
        <v>0</v>
      </c>
      <c r="P44" s="85"/>
      <c r="Q44" s="127"/>
      <c r="R44" s="122">
        <f>COUNTIF($R$6:$R$35,"SV")</f>
        <v>0</v>
      </c>
      <c r="S44" s="84"/>
      <c r="T44" s="130"/>
      <c r="U44" s="129">
        <f>COUNTIF($U$6:$U$35,"Sv")</f>
        <v>0</v>
      </c>
      <c r="V44" s="87"/>
      <c r="W44" s="130"/>
      <c r="X44" s="122">
        <f>COUNTIF($X$6:$X$34,"SV")</f>
        <v>0</v>
      </c>
      <c r="Y44" s="84"/>
      <c r="Z44" s="126"/>
      <c r="AA44" s="122">
        <f>COUNTIF($AA$6:$AA$34,"sv")</f>
        <v>0</v>
      </c>
      <c r="AB44" s="84"/>
      <c r="AC44" s="128"/>
      <c r="AD44" s="122">
        <f>COUNTIF($AD$6:$AD$34,"sv")</f>
        <v>0</v>
      </c>
      <c r="AE44" s="84"/>
      <c r="AF44" s="128"/>
      <c r="AG44" s="122">
        <f>COUNTIF($AG$6:$AG$34,"sv")</f>
        <v>0</v>
      </c>
      <c r="AH44" s="84"/>
      <c r="AI44" s="128"/>
      <c r="AJ44" s="122">
        <f>COUNTIF($AJ$6:$AJ$34,"sv")</f>
        <v>0</v>
      </c>
      <c r="AK44" s="84"/>
      <c r="AL44" s="128"/>
      <c r="AM44" s="122">
        <f>COUNTIF($AM$6:$AM$34,"sv")</f>
        <v>0</v>
      </c>
      <c r="AN44" s="84"/>
      <c r="AO44" s="128"/>
      <c r="AP44" s="122">
        <f>COUNTIF($AP$6:$AP$34,"sv")</f>
        <v>0</v>
      </c>
      <c r="AQ44" s="84"/>
      <c r="AR44" s="128"/>
      <c r="AS44" s="122">
        <f>COUNTIF($AS$6:$AS$34,"SV")</f>
        <v>0</v>
      </c>
      <c r="AT44" s="84"/>
      <c r="AU44" s="128"/>
    </row>
    <row r="45" spans="1:77" ht="15.75">
      <c r="A45" s="41">
        <v>7</v>
      </c>
      <c r="B45" s="83" t="s">
        <v>34</v>
      </c>
      <c r="C45" s="41">
        <f>COUNTIF($C$6:$C$35,"Đ")</f>
        <v>0</v>
      </c>
      <c r="D45" s="41">
        <f t="shared" si="2"/>
        <v>2</v>
      </c>
      <c r="E45" s="45" t="str">
        <f t="shared" si="3"/>
        <v>S</v>
      </c>
      <c r="F45" s="43">
        <f>COUNTIF($F$6:$F$35,"Đ")</f>
        <v>0</v>
      </c>
      <c r="G45" s="41"/>
      <c r="H45" s="45"/>
      <c r="I45" s="43">
        <f>COUNTIF($I$6:$I$35,"Đ")</f>
        <v>0</v>
      </c>
      <c r="J45" s="41"/>
      <c r="K45" s="45"/>
      <c r="L45" s="122">
        <f>COUNTIF($L$6:$L$34,"Đ")</f>
        <v>0</v>
      </c>
      <c r="M45" s="84">
        <f t="shared" si="4"/>
        <v>1</v>
      </c>
      <c r="N45" s="125"/>
      <c r="O45" s="123">
        <f>COUNTIF($O$6:$O$34,"Đ")</f>
        <v>0</v>
      </c>
      <c r="P45" s="85"/>
      <c r="Q45" s="127"/>
      <c r="R45" s="122">
        <f>COUNTIF($R$6:$R$35,"Đ")</f>
        <v>0</v>
      </c>
      <c r="S45" s="84"/>
      <c r="T45" s="130"/>
      <c r="U45" s="129">
        <f>COUNTIF($U$6:$U$35,"Đ")</f>
        <v>0</v>
      </c>
      <c r="V45" s="87"/>
      <c r="W45" s="130"/>
      <c r="X45" s="122">
        <f>COUNTIF($X$6:$X$34,"Đ")</f>
        <v>0</v>
      </c>
      <c r="Y45" s="84"/>
      <c r="Z45" s="126"/>
      <c r="AA45" s="122">
        <f>COUNTIF($AA$6:$AA$34,"đ")</f>
        <v>0</v>
      </c>
      <c r="AB45" s="84"/>
      <c r="AC45" s="128"/>
      <c r="AD45" s="122">
        <f>COUNTIF($AD$6:$AD$34,"đ")</f>
        <v>0</v>
      </c>
      <c r="AE45" s="84"/>
      <c r="AF45" s="128"/>
      <c r="AG45" s="122">
        <f>COUNTIF($AG$6:$AG$34,"Đ")</f>
        <v>0</v>
      </c>
      <c r="AH45" s="84"/>
      <c r="AI45" s="128"/>
      <c r="AJ45" s="122">
        <f>COUNTIF($AJ$6:$AJ$34,"đ")</f>
        <v>0</v>
      </c>
      <c r="AK45" s="84"/>
      <c r="AL45" s="128"/>
      <c r="AM45" s="122">
        <f>COUNTIF($AM$6:$AM$34,"đ")</f>
        <v>0</v>
      </c>
      <c r="AN45" s="84"/>
      <c r="AO45" s="128"/>
      <c r="AP45" s="122">
        <f>COUNTIF($AP$6:$AP$34,"đ")</f>
        <v>0</v>
      </c>
      <c r="AQ45" s="84"/>
      <c r="AR45" s="128"/>
      <c r="AS45" s="122">
        <f>COUNTIF($AS$6:$AS$34,"đ")</f>
        <v>0</v>
      </c>
      <c r="AT45" s="84"/>
      <c r="AU45" s="128"/>
    </row>
    <row r="46" spans="1:77" ht="15.75">
      <c r="A46" s="41">
        <v>8</v>
      </c>
      <c r="B46" s="83" t="s">
        <v>35</v>
      </c>
      <c r="C46" s="41">
        <f>COUNTIF($C$6:$C$35,"cn")</f>
        <v>0</v>
      </c>
      <c r="D46" s="41">
        <f t="shared" si="2"/>
        <v>1</v>
      </c>
      <c r="E46" s="45" t="str">
        <f t="shared" si="3"/>
        <v>S</v>
      </c>
      <c r="F46" s="43">
        <f>COUNTIF($F$6:$F$35,"CN")</f>
        <v>0</v>
      </c>
      <c r="G46" s="41"/>
      <c r="H46" s="45"/>
      <c r="I46" s="43">
        <f>COUNTIF($I$6:$I$35,"CN")</f>
        <v>0</v>
      </c>
      <c r="J46" s="41"/>
      <c r="K46" s="45"/>
      <c r="L46" s="122">
        <f>COUNTIF($L$6:$L$34,"CN")</f>
        <v>0</v>
      </c>
      <c r="M46" s="84">
        <f t="shared" si="4"/>
        <v>2</v>
      </c>
      <c r="N46" s="125"/>
      <c r="O46" s="123">
        <f>COUNTIF($O$6:$O$34,"CN")</f>
        <v>0</v>
      </c>
      <c r="P46" s="85"/>
      <c r="Q46" s="127"/>
      <c r="R46" s="122">
        <f>COUNTIF($R$6:$R$35,"CN")</f>
        <v>0</v>
      </c>
      <c r="S46" s="84"/>
      <c r="T46" s="130"/>
      <c r="U46" s="129">
        <f>COUNTIF($U$6:$U$35,"CN")</f>
        <v>0</v>
      </c>
      <c r="V46" s="87"/>
      <c r="W46" s="130"/>
      <c r="X46" s="122">
        <f>COUNTIF($X$6:$X$34,"CN")</f>
        <v>0</v>
      </c>
      <c r="Y46" s="84"/>
      <c r="Z46" s="126"/>
      <c r="AA46" s="122">
        <f>COUNTIF($AA$6:$AA$34,"cn")</f>
        <v>0</v>
      </c>
      <c r="AB46" s="84"/>
      <c r="AC46" s="128"/>
      <c r="AD46" s="122">
        <f>COUNTIF($AD$6:$AD$34,"cn")</f>
        <v>0</v>
      </c>
      <c r="AE46" s="84"/>
      <c r="AF46" s="128"/>
      <c r="AG46" s="122">
        <f>COUNTIF($AG$6:$AG$34,"CN")</f>
        <v>0</v>
      </c>
      <c r="AH46" s="84"/>
      <c r="AI46" s="128"/>
      <c r="AJ46" s="122">
        <f>COUNTIF($AJ$6:$AJ$34,"cn")</f>
        <v>0</v>
      </c>
      <c r="AK46" s="84"/>
      <c r="AL46" s="128"/>
      <c r="AM46" s="122">
        <f>COUNTIF($AM$6:$AM$34,"cn")</f>
        <v>0</v>
      </c>
      <c r="AN46" s="84"/>
      <c r="AO46" s="128"/>
      <c r="AP46" s="122">
        <f>COUNTIF($AP$6:$AP$34,"cn")</f>
        <v>0</v>
      </c>
      <c r="AQ46" s="84"/>
      <c r="AR46" s="128"/>
      <c r="AS46" s="122">
        <f>COUNTIF($AS$6:$AS$34,"cn")</f>
        <v>0</v>
      </c>
      <c r="AT46" s="84"/>
      <c r="AU46" s="128"/>
    </row>
    <row r="47" spans="1:77" ht="15.75">
      <c r="A47" s="41">
        <v>9</v>
      </c>
      <c r="B47" s="83" t="s">
        <v>36</v>
      </c>
      <c r="C47" s="41">
        <f>COUNTIF($C$6:$C$35,"tin")</f>
        <v>0</v>
      </c>
      <c r="D47" s="41">
        <f t="shared" si="2"/>
        <v>0</v>
      </c>
      <c r="E47" s="45" t="str">
        <f t="shared" si="3"/>
        <v/>
      </c>
      <c r="F47" s="43">
        <f>COUNTIF($F$6:$F$35,"Tin")</f>
        <v>0</v>
      </c>
      <c r="G47" s="41"/>
      <c r="H47" s="45"/>
      <c r="I47" s="43">
        <f>COUNTIF($I$6:$I$35,"Tin")</f>
        <v>0</v>
      </c>
      <c r="J47" s="41"/>
      <c r="K47" s="45"/>
      <c r="L47" s="122">
        <f>COUNTIF($L$6:$L$34,"Tin")</f>
        <v>0</v>
      </c>
      <c r="M47" s="84">
        <f t="shared" si="4"/>
        <v>0</v>
      </c>
      <c r="N47" s="125"/>
      <c r="O47" s="123">
        <f>COUNTIF($O$6:$O$34,"TIN")</f>
        <v>0</v>
      </c>
      <c r="P47" s="85"/>
      <c r="Q47" s="127"/>
      <c r="R47" s="122">
        <f>COUNTIF($R$6:$R$35,"TIN")</f>
        <v>0</v>
      </c>
      <c r="S47" s="84"/>
      <c r="T47" s="130"/>
      <c r="U47" s="129">
        <f>COUNTIF($U$6:$U$35,"Tin")</f>
        <v>0</v>
      </c>
      <c r="V47" s="87"/>
      <c r="W47" s="130"/>
      <c r="X47" s="122">
        <f>COUNTIF($X$6:$X$34,"TIN")</f>
        <v>0</v>
      </c>
      <c r="Y47" s="84"/>
      <c r="Z47" s="126"/>
      <c r="AA47" s="122">
        <f>COUNTIF($AA$6:$AA$34,"Tin")</f>
        <v>0</v>
      </c>
      <c r="AB47" s="84"/>
      <c r="AC47" s="128"/>
      <c r="AD47" s="122">
        <f>COUNTIF($AD$6:$AD$34,"tin")</f>
        <v>0</v>
      </c>
      <c r="AE47" s="84"/>
      <c r="AF47" s="128"/>
      <c r="AG47" s="122">
        <f>COUNTIF($AG$6:$AG$35,"Tin")</f>
        <v>0</v>
      </c>
      <c r="AH47" s="84"/>
      <c r="AI47" s="128"/>
      <c r="AJ47" s="122">
        <f>COUNTIF($AJ$6:$AJ$34,"tin")</f>
        <v>0</v>
      </c>
      <c r="AK47" s="84"/>
      <c r="AL47" s="128"/>
      <c r="AM47" s="122">
        <f>COUNTIF($AM$6:$AM$34,"Tin")</f>
        <v>0</v>
      </c>
      <c r="AN47" s="84"/>
      <c r="AO47" s="128"/>
      <c r="AP47" s="122">
        <f>COUNTIF($AP$6:$AP$34,"Tin")</f>
        <v>0</v>
      </c>
      <c r="AQ47" s="84"/>
      <c r="AR47" s="128"/>
      <c r="AS47" s="122">
        <f>COUNTIF($AS$6:$AS$34,"Tin")</f>
        <v>0</v>
      </c>
      <c r="AT47" s="84"/>
      <c r="AU47" s="128"/>
    </row>
    <row r="48" spans="1:77" ht="15.75">
      <c r="A48" s="41">
        <v>10</v>
      </c>
      <c r="B48" s="83" t="s">
        <v>39</v>
      </c>
      <c r="C48" s="41">
        <f>COUNTIF($C$6:$C$35,"sử")</f>
        <v>0</v>
      </c>
      <c r="D48" s="41">
        <f t="shared" si="2"/>
        <v>1</v>
      </c>
      <c r="E48" s="45" t="str">
        <f t="shared" si="3"/>
        <v>S</v>
      </c>
      <c r="F48" s="43">
        <f>COUNTIF($F$6:$F$35,"Sử")</f>
        <v>0</v>
      </c>
      <c r="G48" s="41"/>
      <c r="H48" s="45"/>
      <c r="I48" s="43">
        <f>COUNTIF($I$6:$I$35,"Sử")</f>
        <v>0</v>
      </c>
      <c r="J48" s="41"/>
      <c r="K48" s="45"/>
      <c r="L48" s="122">
        <f>COUNTIF($L$6:$L$34,"Sử")</f>
        <v>0</v>
      </c>
      <c r="M48" s="84">
        <f t="shared" si="4"/>
        <v>2</v>
      </c>
      <c r="N48" s="125"/>
      <c r="O48" s="123">
        <f>COUNTIF($O$6:$O$34,"Sử")</f>
        <v>0</v>
      </c>
      <c r="P48" s="85"/>
      <c r="Q48" s="127"/>
      <c r="R48" s="122">
        <f>COUNTIF($R$6:$R$35,"Sử")</f>
        <v>0</v>
      </c>
      <c r="S48" s="84"/>
      <c r="T48" s="130"/>
      <c r="U48" s="129">
        <f>COUNTIF($U$6:$U$35,"Sử")</f>
        <v>0</v>
      </c>
      <c r="V48" s="87"/>
      <c r="W48" s="130"/>
      <c r="X48" s="122">
        <f>COUNTIF($X$6:$X$34,"Sử")</f>
        <v>0</v>
      </c>
      <c r="Y48" s="84"/>
      <c r="Z48" s="126"/>
      <c r="AA48" s="122">
        <f>COUNTIF($AA$6:$AA$34,"sử")</f>
        <v>0</v>
      </c>
      <c r="AB48" s="84"/>
      <c r="AC48" s="128"/>
      <c r="AD48" s="122">
        <f>COUNTIF($AD$6:$AD$34,"sử")</f>
        <v>0</v>
      </c>
      <c r="AE48" s="84"/>
      <c r="AF48" s="128"/>
      <c r="AG48" s="122">
        <f>COUNTIF($AG$6:$AG$34,"sử")</f>
        <v>0</v>
      </c>
      <c r="AH48" s="84"/>
      <c r="AI48" s="128"/>
      <c r="AJ48" s="122">
        <f>COUNTIF($AJ$6:$AJ$34,"sử")</f>
        <v>0</v>
      </c>
      <c r="AK48" s="84"/>
      <c r="AL48" s="128"/>
      <c r="AM48" s="122">
        <f>COUNTIF($AM$6:$AM$34,"sử")</f>
        <v>0</v>
      </c>
      <c r="AN48" s="84"/>
      <c r="AO48" s="128"/>
      <c r="AP48" s="122">
        <f>COUNTIF($AP$6:$AP$34,"sử")</f>
        <v>0</v>
      </c>
      <c r="AQ48" s="84"/>
      <c r="AR48" s="128"/>
      <c r="AS48" s="122">
        <f>COUNTIF($AS$6:$AS$34,"sử")</f>
        <v>0</v>
      </c>
      <c r="AT48" s="84"/>
      <c r="AU48" s="128"/>
    </row>
    <row r="49" spans="1:48" ht="15.75">
      <c r="A49" s="41">
        <v>11</v>
      </c>
      <c r="B49" s="83" t="s">
        <v>40</v>
      </c>
      <c r="C49" s="41">
        <f>COUNTIF($C$6:$C$35,"cd")</f>
        <v>0</v>
      </c>
      <c r="D49" s="41">
        <f t="shared" si="2"/>
        <v>1</v>
      </c>
      <c r="E49" s="45" t="str">
        <f t="shared" si="3"/>
        <v>S</v>
      </c>
      <c r="F49" s="43">
        <f>COUNTIF($F$6:$F$35,"CD")</f>
        <v>0</v>
      </c>
      <c r="G49" s="41"/>
      <c r="H49" s="45"/>
      <c r="I49" s="43">
        <f>COUNTIF($I$6:$I$35,"CD")</f>
        <v>0</v>
      </c>
      <c r="J49" s="41"/>
      <c r="K49" s="45"/>
      <c r="L49" s="122">
        <f>COUNTIF($L$6:$L$34,"CD")</f>
        <v>0</v>
      </c>
      <c r="M49" s="84">
        <f t="shared" si="4"/>
        <v>1</v>
      </c>
      <c r="N49" s="125"/>
      <c r="O49" s="123">
        <f>COUNTIF($O$6:$O$34,"CD")</f>
        <v>0</v>
      </c>
      <c r="P49" s="85"/>
      <c r="Q49" s="127"/>
      <c r="R49" s="122">
        <f>COUNTIF($R$6:$R$35,"CD")</f>
        <v>0</v>
      </c>
      <c r="S49" s="84"/>
      <c r="T49" s="130"/>
      <c r="U49" s="129">
        <f>COUNTIF($U$6:$U$35,"Cd")</f>
        <v>0</v>
      </c>
      <c r="V49" s="87"/>
      <c r="W49" s="130"/>
      <c r="X49" s="122">
        <f>COUNTIF($X$6:$X$34,"CD")</f>
        <v>0</v>
      </c>
      <c r="Y49" s="84"/>
      <c r="Z49" s="126"/>
      <c r="AA49" s="122">
        <f>COUNTIF($AA$6:$AA$34,"CD")</f>
        <v>0</v>
      </c>
      <c r="AB49" s="84"/>
      <c r="AC49" s="128"/>
      <c r="AD49" s="122">
        <f>COUNTIF($AD$6:$AD$34,"cd")</f>
        <v>0</v>
      </c>
      <c r="AE49" s="84"/>
      <c r="AF49" s="128"/>
      <c r="AG49" s="122">
        <f>COUNTIF($AG$6:$AG$34,"CD")</f>
        <v>0</v>
      </c>
      <c r="AH49" s="84"/>
      <c r="AI49" s="128"/>
      <c r="AJ49" s="122">
        <f>COUNTIF($AJ$6:$AJ$34,"cd")</f>
        <v>0</v>
      </c>
      <c r="AK49" s="84"/>
      <c r="AL49" s="128"/>
      <c r="AM49" s="122">
        <f>COUNTIF($AM$6:$AM$34,"cd")</f>
        <v>0</v>
      </c>
      <c r="AN49" s="84"/>
      <c r="AO49" s="128"/>
      <c r="AP49" s="122">
        <f>COUNTIF($AP$6:$AP$34,"cd")</f>
        <v>0</v>
      </c>
      <c r="AQ49" s="84"/>
      <c r="AR49" s="128"/>
      <c r="AS49" s="122">
        <f>COUNTIF($AS$6:$AS$34,"cd")</f>
        <v>0</v>
      </c>
      <c r="AT49" s="84"/>
      <c r="AU49" s="128"/>
    </row>
    <row r="50" spans="1:48" ht="15.75">
      <c r="A50" s="41">
        <v>12</v>
      </c>
      <c r="B50" s="83" t="s">
        <v>41</v>
      </c>
      <c r="C50" s="41">
        <f>COUNTIF($C$6:$C$35,"td")</f>
        <v>0</v>
      </c>
      <c r="D50" s="41">
        <f t="shared" si="2"/>
        <v>2</v>
      </c>
      <c r="E50" s="45" t="str">
        <f t="shared" si="3"/>
        <v>S</v>
      </c>
      <c r="F50" s="43">
        <f>COUNTIF($F$6:$F$35,"TD")</f>
        <v>0</v>
      </c>
      <c r="G50" s="41"/>
      <c r="H50" s="45"/>
      <c r="I50" s="43">
        <f>COUNTIF($I$6:$I$35,"Td")</f>
        <v>0</v>
      </c>
      <c r="J50" s="41"/>
      <c r="K50" s="45"/>
      <c r="L50" s="122">
        <f>COUNTIF($L$6:$L$34,"TD")</f>
        <v>0</v>
      </c>
      <c r="M50" s="84">
        <f t="shared" si="4"/>
        <v>2</v>
      </c>
      <c r="N50" s="125"/>
      <c r="O50" s="123">
        <f>COUNTIF($O$6:$O$34,"TD")</f>
        <v>0</v>
      </c>
      <c r="P50" s="85"/>
      <c r="Q50" s="127"/>
      <c r="R50" s="122">
        <f>COUNTIF($R$6:$R$35,"TD")</f>
        <v>0</v>
      </c>
      <c r="S50" s="84"/>
      <c r="T50" s="130"/>
      <c r="U50" s="129">
        <f>COUNTIF($U$6:$U$35,"td")</f>
        <v>0</v>
      </c>
      <c r="V50" s="87"/>
      <c r="W50" s="130"/>
      <c r="X50" s="122">
        <f>COUNTIF($X$6:$X$34,"TD")</f>
        <v>0</v>
      </c>
      <c r="Y50" s="84"/>
      <c r="Z50" s="126"/>
      <c r="AA50" s="122">
        <f>COUNTIF($AA$6:$AA$34,"TD")</f>
        <v>0</v>
      </c>
      <c r="AB50" s="84"/>
      <c r="AC50" s="128"/>
      <c r="AD50" s="122">
        <f>COUNTIF($AD$6:$AD$34,"Td")</f>
        <v>0</v>
      </c>
      <c r="AE50" s="84"/>
      <c r="AF50" s="128"/>
      <c r="AG50" s="122">
        <f>COUNTIF($AG$6:$AG$34,"Td")</f>
        <v>0</v>
      </c>
      <c r="AH50" s="84"/>
      <c r="AI50" s="128"/>
      <c r="AJ50" s="122">
        <f>COUNTIF($AJ$6:$AJ$34,"Td")</f>
        <v>0</v>
      </c>
      <c r="AK50" s="84"/>
      <c r="AL50" s="128"/>
      <c r="AM50" s="122">
        <f>COUNTIF($AM$6:$AM$34,"Td")</f>
        <v>0</v>
      </c>
      <c r="AN50" s="84"/>
      <c r="AO50" s="128"/>
      <c r="AP50" s="122">
        <f>COUNTIF($AP$6:$AP$34,"Td")</f>
        <v>0</v>
      </c>
      <c r="AQ50" s="84"/>
      <c r="AR50" s="128"/>
      <c r="AS50" s="122">
        <f>COUNTIF($AS$6:$AS$34,"Td")</f>
        <v>0</v>
      </c>
      <c r="AT50" s="84"/>
      <c r="AU50" s="128"/>
    </row>
    <row r="51" spans="1:48" ht="15.75">
      <c r="A51" s="41">
        <v>13</v>
      </c>
      <c r="B51" s="83" t="s">
        <v>42</v>
      </c>
      <c r="C51" s="41">
        <f>COUNTIF($C$6:$C$35,"nh")</f>
        <v>0</v>
      </c>
      <c r="D51" s="41">
        <f t="shared" si="2"/>
        <v>0</v>
      </c>
      <c r="E51" s="45" t="str">
        <f t="shared" si="3"/>
        <v/>
      </c>
      <c r="F51" s="43">
        <f>COUNTIF($F$6:$F$35,"Nh")</f>
        <v>0</v>
      </c>
      <c r="G51" s="41"/>
      <c r="H51" s="45"/>
      <c r="I51" s="43">
        <f>COUNTIF($I$6:$I$35,"Nh")</f>
        <v>0</v>
      </c>
      <c r="J51" s="41"/>
      <c r="K51" s="45"/>
      <c r="L51" s="122">
        <f>COUNTIF($L$6:$L$34,"Nh")</f>
        <v>0</v>
      </c>
      <c r="M51" s="84">
        <f t="shared" si="4"/>
        <v>1</v>
      </c>
      <c r="N51" s="125"/>
      <c r="O51" s="123">
        <f>COUNTIF($O$6:$O$34,"Nh")</f>
        <v>0</v>
      </c>
      <c r="P51" s="85"/>
      <c r="Q51" s="127"/>
      <c r="R51" s="122">
        <f>COUNTIF($R$6:$R$35,"Nh")</f>
        <v>0</v>
      </c>
      <c r="S51" s="84"/>
      <c r="T51" s="130"/>
      <c r="U51" s="129">
        <f>COUNTIF($U$6:$U$35,"Nh")</f>
        <v>0</v>
      </c>
      <c r="V51" s="87"/>
      <c r="W51" s="130"/>
      <c r="X51" s="122">
        <f>COUNTIF($X$6:$X$34,"Nh")</f>
        <v>0</v>
      </c>
      <c r="Y51" s="84"/>
      <c r="Z51" s="126"/>
      <c r="AA51" s="122">
        <f>COUNTIF($AA$6:$AA$34,"NH")</f>
        <v>0</v>
      </c>
      <c r="AB51" s="84"/>
      <c r="AC51" s="128"/>
      <c r="AD51" s="122">
        <f>COUNTIF($AD$6:$AD$34,"nh")</f>
        <v>0</v>
      </c>
      <c r="AE51" s="84"/>
      <c r="AF51" s="128"/>
      <c r="AG51" s="122">
        <f>COUNTIF($AG$6:$AG$34,"nh")</f>
        <v>0</v>
      </c>
      <c r="AH51" s="84"/>
      <c r="AI51" s="128"/>
      <c r="AJ51" s="122">
        <f>COUNTIF($AJ$6:$AJ$34,"nh")</f>
        <v>0</v>
      </c>
      <c r="AK51" s="84"/>
      <c r="AL51" s="128"/>
      <c r="AM51" s="122">
        <f>COUNTIF($AM$6:$AM$34,"nh")</f>
        <v>0</v>
      </c>
      <c r="AN51" s="84"/>
      <c r="AO51" s="128"/>
      <c r="AP51" s="122">
        <f>COUNTIF($AP$6:$AP$34,"nh")</f>
        <v>0</v>
      </c>
      <c r="AQ51" s="84"/>
      <c r="AR51" s="128"/>
      <c r="AS51" s="122">
        <f>COUNTIF($AS$6:$AS$34,"nh")</f>
        <v>0</v>
      </c>
      <c r="AT51" s="84"/>
      <c r="AU51" s="128"/>
    </row>
    <row r="52" spans="1:48" ht="15.75">
      <c r="A52" s="41">
        <v>14</v>
      </c>
      <c r="B52" s="83" t="s">
        <v>43</v>
      </c>
      <c r="C52" s="41">
        <f>COUNTIF($C$6:$C$35,"mt")</f>
        <v>0</v>
      </c>
      <c r="D52" s="41">
        <f t="shared" si="2"/>
        <v>1</v>
      </c>
      <c r="E52" s="45" t="str">
        <f t="shared" si="3"/>
        <v>S</v>
      </c>
      <c r="F52" s="43">
        <f>COUNTIF($F$6:$F$35,"MT")</f>
        <v>0</v>
      </c>
      <c r="G52" s="41"/>
      <c r="H52" s="45"/>
      <c r="I52" s="43">
        <f>COUNTIF($I$6:$I$35,"Mt")</f>
        <v>0</v>
      </c>
      <c r="J52" s="41"/>
      <c r="K52" s="45"/>
      <c r="L52" s="122">
        <f>COUNTIF($L$6:$L$34,"MT")</f>
        <v>0</v>
      </c>
      <c r="M52" s="84">
        <f t="shared" si="4"/>
        <v>1</v>
      </c>
      <c r="N52" s="125"/>
      <c r="O52" s="123">
        <f>COUNTIF($O$6:$O$34,"MT")</f>
        <v>0</v>
      </c>
      <c r="P52" s="85"/>
      <c r="Q52" s="127"/>
      <c r="R52" s="122">
        <f>COUNTIF($R$6:$R$35,"MT")</f>
        <v>0</v>
      </c>
      <c r="S52" s="84"/>
      <c r="T52" s="130"/>
      <c r="U52" s="129">
        <f>COUNTIF($U$6:$U$35,"Mt")</f>
        <v>0</v>
      </c>
      <c r="V52" s="87"/>
      <c r="W52" s="130"/>
      <c r="X52" s="122">
        <f>COUNTIF($X$6:$X$34,"MT")</f>
        <v>0</v>
      </c>
      <c r="Y52" s="84"/>
      <c r="Z52" s="126"/>
      <c r="AA52" s="122">
        <f>COUNTIF($AA$6:$AA$34,"MT")</f>
        <v>0</v>
      </c>
      <c r="AB52" s="84"/>
      <c r="AC52" s="128"/>
      <c r="AD52" s="122">
        <f>COUNTIF($AD$6:$AD$34,"mT")</f>
        <v>0</v>
      </c>
      <c r="AE52" s="84"/>
      <c r="AF52" s="128"/>
      <c r="AG52" s="122">
        <f>COUNTIF($AG$6:$AG$34,"mt")</f>
        <v>0</v>
      </c>
      <c r="AH52" s="84"/>
      <c r="AI52" s="128"/>
      <c r="AJ52" s="122">
        <f>COUNTIF($AJ$6:$AJ$34,"mT")</f>
        <v>0</v>
      </c>
      <c r="AK52" s="84"/>
      <c r="AL52" s="128"/>
      <c r="AM52" s="122">
        <f>COUNTIF($AM$6:$AM$34,"mT")</f>
        <v>0</v>
      </c>
      <c r="AN52" s="84"/>
      <c r="AO52" s="128"/>
      <c r="AP52" s="122">
        <f>COUNTIF($AP$6:$AP$34,"mT")</f>
        <v>0</v>
      </c>
      <c r="AQ52" s="84"/>
      <c r="AR52" s="128"/>
      <c r="AS52" s="122">
        <f>COUNTIF($AS$6:$AS$34,"mT")</f>
        <v>0</v>
      </c>
      <c r="AT52" s="84"/>
      <c r="AU52" s="128"/>
    </row>
    <row r="53" spans="1:48" ht="15.75">
      <c r="A53" s="41"/>
      <c r="B53" s="83" t="s">
        <v>126</v>
      </c>
      <c r="C53" s="41">
        <f>COUNTIF($C$6:$C$35,"cc")</f>
        <v>0</v>
      </c>
      <c r="D53" s="41">
        <f t="shared" si="2"/>
        <v>1</v>
      </c>
      <c r="E53" s="45" t="str">
        <f t="shared" si="3"/>
        <v>S</v>
      </c>
      <c r="F53" s="43">
        <f>COUNTIF($F$6:$F$35,"cc")</f>
        <v>0</v>
      </c>
      <c r="G53" s="41"/>
      <c r="H53" s="45"/>
      <c r="I53" s="43">
        <f>COUNTIF($I$6:$I$35,"cc")</f>
        <v>0</v>
      </c>
      <c r="J53" s="41"/>
      <c r="K53" s="45"/>
      <c r="L53" s="122">
        <f>COUNTIF($L$6:$L$34,"cc")</f>
        <v>0</v>
      </c>
      <c r="M53" s="84">
        <f t="shared" si="4"/>
        <v>1</v>
      </c>
      <c r="N53" s="125"/>
      <c r="O53" s="123">
        <f>COUNTIF($O$6:$O$34,"cc")</f>
        <v>0</v>
      </c>
      <c r="P53" s="85"/>
      <c r="Q53" s="127"/>
      <c r="R53" s="122">
        <f>COUNTIF($R$6:$R$35,"cc")</f>
        <v>0</v>
      </c>
      <c r="S53" s="84"/>
      <c r="T53" s="130"/>
      <c r="U53" s="129">
        <f>COUNTIF($U$6:$U$35,"cc")</f>
        <v>0</v>
      </c>
      <c r="V53" s="87"/>
      <c r="W53" s="130"/>
      <c r="X53" s="122">
        <f>COUNTIF($X$6:$X$34,"cc")</f>
        <v>0</v>
      </c>
      <c r="Y53" s="84"/>
      <c r="Z53" s="126"/>
      <c r="AA53" s="122">
        <f>COUNTIF($AA$6:$AA$34,"cc")</f>
        <v>0</v>
      </c>
      <c r="AB53" s="84"/>
      <c r="AC53" s="128"/>
      <c r="AD53" s="122">
        <f>COUNTIF($AD$6:$AD$34,"cc")</f>
        <v>0</v>
      </c>
      <c r="AE53" s="84"/>
      <c r="AF53" s="128"/>
      <c r="AG53" s="122">
        <f>COUNTIF($AG$6:$AG$34,"cc")</f>
        <v>0</v>
      </c>
      <c r="AH53" s="84"/>
      <c r="AI53" s="128"/>
      <c r="AJ53" s="122">
        <f>COUNTIF($AJ$6:$AJ$34,"cc")</f>
        <v>0</v>
      </c>
      <c r="AK53" s="84"/>
      <c r="AL53" s="128"/>
      <c r="AM53" s="122">
        <f>COUNTIF($AM$6:$AM$34,"cc")</f>
        <v>0</v>
      </c>
      <c r="AN53" s="84"/>
      <c r="AO53" s="128"/>
      <c r="AP53" s="122">
        <f>COUNTIF($AP$6:$AP$34,"cc")</f>
        <v>0</v>
      </c>
      <c r="AQ53" s="84"/>
      <c r="AR53" s="128"/>
      <c r="AS53" s="122">
        <f>COUNTIF($AS$6:$AS$34,"cc")</f>
        <v>0</v>
      </c>
      <c r="AT53" s="84"/>
      <c r="AU53" s="128"/>
    </row>
    <row r="54" spans="1:48">
      <c r="A54" s="83"/>
      <c r="B54" s="83" t="s">
        <v>116</v>
      </c>
      <c r="C54" s="41">
        <f>COUNTIF($C$6:$C$35,"shl")</f>
        <v>0</v>
      </c>
      <c r="D54" s="41">
        <f t="shared" si="2"/>
        <v>1</v>
      </c>
      <c r="E54" s="45" t="str">
        <f t="shared" si="3"/>
        <v>S</v>
      </c>
      <c r="F54" s="43">
        <f>COUNTIF($F$6:$F$35,"SHL")</f>
        <v>0</v>
      </c>
      <c r="G54" s="41"/>
      <c r="H54" s="45"/>
      <c r="I54" s="43">
        <f>COUNTIF($I$6:$I$35,"shl")</f>
        <v>0</v>
      </c>
      <c r="J54" s="41"/>
      <c r="K54" s="45"/>
      <c r="L54" s="122">
        <f>COUNTIF($L$6:$L$34,"shl")</f>
        <v>0</v>
      </c>
      <c r="M54" s="84">
        <f t="shared" si="4"/>
        <v>1</v>
      </c>
      <c r="N54" s="126"/>
      <c r="O54" s="123">
        <f>COUNTIF($O$6:$O$34,"shl")</f>
        <v>0</v>
      </c>
      <c r="P54" s="85"/>
      <c r="Q54" s="128"/>
      <c r="R54" s="122">
        <f>COUNTIF($R$6:$R$35,"shl")</f>
        <v>0</v>
      </c>
      <c r="S54" s="84"/>
      <c r="T54" s="128"/>
      <c r="U54" s="129">
        <f>COUNTIF($U$6:$U$35,"shl")</f>
        <v>0</v>
      </c>
      <c r="V54" s="87"/>
      <c r="W54" s="128"/>
      <c r="X54" s="122">
        <f>COUNTIF($X$6:$X$34,"shl")</f>
        <v>0</v>
      </c>
      <c r="Y54" s="84"/>
      <c r="Z54" s="126"/>
      <c r="AA54" s="122">
        <f>COUNTIF($AA$6:$AA$34,"shl")</f>
        <v>0</v>
      </c>
      <c r="AB54" s="84"/>
      <c r="AC54" s="128"/>
      <c r="AD54" s="122">
        <f>COUNTIF($AD$6:$AD$34,"shl")</f>
        <v>0</v>
      </c>
      <c r="AE54" s="84"/>
      <c r="AF54" s="128"/>
      <c r="AG54" s="122">
        <f>COUNTIF($AG$6:$AG$34,"shl")</f>
        <v>0</v>
      </c>
      <c r="AH54" s="84"/>
      <c r="AI54" s="128"/>
      <c r="AJ54" s="122">
        <f>COUNTIF($AJ$6:$AJ$34,"shl")</f>
        <v>0</v>
      </c>
      <c r="AK54" s="84"/>
      <c r="AL54" s="128"/>
      <c r="AM54" s="122">
        <f>COUNTIF($AM$6:$AM$34,"shl")</f>
        <v>0</v>
      </c>
      <c r="AN54" s="84"/>
      <c r="AO54" s="128"/>
      <c r="AP54" s="122">
        <f>COUNTIF($AP$6:$AP$34,"shl")</f>
        <v>0</v>
      </c>
      <c r="AQ54" s="84"/>
      <c r="AR54" s="128"/>
      <c r="AS54" s="122">
        <f>COUNTIF($AS$6:$AS$34,"shl")</f>
        <v>0</v>
      </c>
      <c r="AT54" s="84"/>
      <c r="AU54" s="128"/>
    </row>
    <row r="55" spans="1:48">
      <c r="A55" s="105"/>
      <c r="B55" s="83" t="s">
        <v>117</v>
      </c>
      <c r="C55" s="41"/>
      <c r="D55" s="41">
        <f t="shared" si="2"/>
        <v>0</v>
      </c>
      <c r="E55" s="45" t="str">
        <f t="shared" si="3"/>
        <v/>
      </c>
      <c r="F55" s="43"/>
      <c r="G55" s="41"/>
      <c r="H55" s="45"/>
      <c r="I55" s="43"/>
      <c r="J55" s="41"/>
      <c r="K55" s="45"/>
      <c r="L55" s="122"/>
      <c r="M55" s="84">
        <f t="shared" si="4"/>
        <v>0</v>
      </c>
      <c r="N55" s="126"/>
      <c r="O55" s="123"/>
      <c r="P55" s="85"/>
      <c r="Q55" s="128"/>
      <c r="R55" s="122"/>
      <c r="S55" s="84"/>
      <c r="T55" s="128"/>
      <c r="U55" s="129"/>
      <c r="V55" s="87"/>
      <c r="W55" s="128"/>
      <c r="X55" s="122">
        <f>COUNTIF($X$6:$X$34,"A(nn)")</f>
        <v>0</v>
      </c>
      <c r="Y55" s="84"/>
      <c r="Z55" s="126"/>
      <c r="AA55" s="122">
        <f>COUNTIF($AA$6:$AA$34,"A(nn)")</f>
        <v>0</v>
      </c>
      <c r="AB55" s="84"/>
      <c r="AC55" s="128"/>
      <c r="AD55" s="122">
        <f>COUNTIF($AD$6:$AD$34,"A(nn)")</f>
        <v>0</v>
      </c>
      <c r="AE55" s="84"/>
      <c r="AF55" s="128"/>
      <c r="AG55" s="122">
        <f>COUNTIF($AG$6:$AG$34,"A(nn)")</f>
        <v>0</v>
      </c>
      <c r="AH55" s="84"/>
      <c r="AI55" s="128"/>
      <c r="AJ55" s="122">
        <f>COUNTIF($AJ$6:$AJ$34,"A(nn)")</f>
        <v>0</v>
      </c>
      <c r="AK55" s="84"/>
      <c r="AL55" s="128"/>
      <c r="AM55" s="122">
        <f>COUNTIF($AM$6:$AM$34,"A(nn)")</f>
        <v>0</v>
      </c>
      <c r="AN55" s="84"/>
      <c r="AO55" s="128"/>
      <c r="AP55" s="122">
        <f>COUNTIF($AP$6:$AP$34,"A(nn)")</f>
        <v>0</v>
      </c>
      <c r="AQ55" s="84"/>
      <c r="AR55" s="128"/>
      <c r="AS55" s="122">
        <f>COUNTIF($AS$6:$AS$34,"A(nn)")</f>
        <v>0</v>
      </c>
      <c r="AT55" s="84"/>
      <c r="AU55" s="128"/>
    </row>
    <row r="56" spans="1:48">
      <c r="A56" s="105"/>
      <c r="B56" s="83" t="s">
        <v>118</v>
      </c>
      <c r="C56" s="41"/>
      <c r="D56" s="41">
        <f t="shared" si="2"/>
        <v>0</v>
      </c>
      <c r="E56" s="45" t="str">
        <f t="shared" si="3"/>
        <v/>
      </c>
      <c r="F56" s="43"/>
      <c r="G56" s="41"/>
      <c r="H56" s="45"/>
      <c r="I56" s="43"/>
      <c r="J56" s="41"/>
      <c r="K56" s="45"/>
      <c r="L56" s="122"/>
      <c r="M56" s="84">
        <f t="shared" si="4"/>
        <v>0</v>
      </c>
      <c r="N56" s="126"/>
      <c r="O56" s="123"/>
      <c r="P56" s="85"/>
      <c r="Q56" s="128"/>
      <c r="R56" s="122"/>
      <c r="S56" s="84"/>
      <c r="T56" s="128"/>
      <c r="U56" s="129"/>
      <c r="V56" s="87"/>
      <c r="W56" s="128"/>
      <c r="X56" s="122">
        <f>COUNTIF($X$6:$X$34,"ismart")</f>
        <v>0</v>
      </c>
      <c r="Y56" s="84"/>
      <c r="Z56" s="126"/>
      <c r="AA56" s="122">
        <f>COUNTIF($AA$6:$AA$34,"ismart")</f>
        <v>0</v>
      </c>
      <c r="AB56" s="84"/>
      <c r="AC56" s="128"/>
      <c r="AD56" s="122">
        <f>COUNTIF($AD$6:$AD$34,"ismart")</f>
        <v>0</v>
      </c>
      <c r="AE56" s="84"/>
      <c r="AF56" s="128"/>
      <c r="AG56" s="122">
        <f>COUNTIF($AG$6:$AG$34,"ismart")</f>
        <v>0</v>
      </c>
      <c r="AH56" s="84"/>
      <c r="AI56" s="128"/>
      <c r="AJ56" s="122">
        <f>COUNTIF($AJ$6:$AJ$34,"ismart")</f>
        <v>0</v>
      </c>
      <c r="AK56" s="84"/>
      <c r="AL56" s="128"/>
      <c r="AM56" s="122">
        <f>COUNTIF($AM$6:$AM$34,"ismart")</f>
        <v>0</v>
      </c>
      <c r="AN56" s="84"/>
      <c r="AO56" s="128"/>
      <c r="AP56" s="122">
        <f>COUNTIF($AP$6:$AP$34,"ismart")</f>
        <v>0</v>
      </c>
      <c r="AQ56" s="84"/>
      <c r="AR56" s="128"/>
      <c r="AS56" s="122">
        <f>COUNTIF($AS$6:$AS$34,"ismart")</f>
        <v>0</v>
      </c>
      <c r="AT56" s="84"/>
      <c r="AU56" s="128"/>
    </row>
    <row r="57" spans="1:48">
      <c r="C57">
        <f>SUM(C36:C56)</f>
        <v>0</v>
      </c>
      <c r="F57">
        <f>SUM(F36:F56)</f>
        <v>0</v>
      </c>
      <c r="I57">
        <f>SUM(I36:I56)</f>
        <v>0</v>
      </c>
      <c r="L57">
        <f>SUM(L36:L56)</f>
        <v>0</v>
      </c>
      <c r="O57">
        <f>SUM(O36:O56)</f>
        <v>0</v>
      </c>
      <c r="R57">
        <f>SUM(R36:R56)</f>
        <v>0</v>
      </c>
      <c r="U57">
        <f>SUM(U36:U56)</f>
        <v>0</v>
      </c>
      <c r="X57">
        <f>SUM(X36:X56)</f>
        <v>0</v>
      </c>
      <c r="AA57">
        <f>SUM(AA36:AA56)</f>
        <v>0</v>
      </c>
      <c r="AD57">
        <f>SUM(AD36:AD56)</f>
        <v>0</v>
      </c>
      <c r="AG57">
        <f>SUM(AG36:AG56)</f>
        <v>0</v>
      </c>
      <c r="AJ57">
        <f>SUM(AJ36:AJ56)</f>
        <v>0</v>
      </c>
      <c r="AM57">
        <f>SUM(AM36:AM56)</f>
        <v>0</v>
      </c>
      <c r="AP57">
        <f>SUM(AP36:AP56)</f>
        <v>0</v>
      </c>
      <c r="AS57">
        <f>SUM(AS36:AS56)</f>
        <v>0</v>
      </c>
      <c r="AV57" s="88">
        <f>AU57-Z57-N57</f>
        <v>0</v>
      </c>
    </row>
    <row r="60" spans="1:48">
      <c r="B60" s="41"/>
      <c r="C60" s="41">
        <v>9</v>
      </c>
      <c r="D60" s="41">
        <v>8</v>
      </c>
      <c r="E60" s="41">
        <v>7</v>
      </c>
      <c r="F60" s="41">
        <v>6</v>
      </c>
    </row>
    <row r="61" spans="1:48">
      <c r="B61" s="82" t="s">
        <v>30</v>
      </c>
      <c r="C61" s="41">
        <v>4</v>
      </c>
      <c r="D61" s="41">
        <v>4</v>
      </c>
      <c r="E61" s="41">
        <v>4</v>
      </c>
      <c r="F61" s="41">
        <v>4</v>
      </c>
    </row>
    <row r="62" spans="1:48">
      <c r="B62" s="82" t="s">
        <v>88</v>
      </c>
      <c r="C62" s="41">
        <v>1</v>
      </c>
      <c r="D62" s="41">
        <v>1</v>
      </c>
      <c r="E62" s="41">
        <v>0</v>
      </c>
      <c r="F62" s="41"/>
    </row>
    <row r="63" spans="1:48">
      <c r="B63" s="83" t="s">
        <v>37</v>
      </c>
      <c r="C63" s="41">
        <v>5</v>
      </c>
      <c r="D63" s="41">
        <v>4</v>
      </c>
      <c r="E63" s="41">
        <v>4</v>
      </c>
      <c r="F63" s="41"/>
    </row>
    <row r="64" spans="1:48">
      <c r="B64" s="83" t="s">
        <v>87</v>
      </c>
      <c r="C64" s="41">
        <v>1</v>
      </c>
      <c r="D64" s="41">
        <v>1</v>
      </c>
      <c r="E64" s="41">
        <v>0</v>
      </c>
      <c r="F64" s="41"/>
    </row>
    <row r="65" spans="2:14">
      <c r="B65" s="83" t="s">
        <v>38</v>
      </c>
      <c r="C65" s="41">
        <v>3</v>
      </c>
      <c r="D65" s="41">
        <v>3</v>
      </c>
      <c r="E65" s="41">
        <v>3</v>
      </c>
      <c r="F65" s="41"/>
    </row>
    <row r="66" spans="2:14">
      <c r="B66" s="83" t="s">
        <v>106</v>
      </c>
      <c r="C66" s="41">
        <v>1</v>
      </c>
      <c r="D66" s="41">
        <v>0</v>
      </c>
      <c r="E66" s="41">
        <v>0</v>
      </c>
      <c r="F66" s="41"/>
    </row>
    <row r="67" spans="2:14">
      <c r="B67" s="83" t="s">
        <v>32</v>
      </c>
      <c r="C67" s="41">
        <v>2</v>
      </c>
      <c r="D67" s="41">
        <v>2</v>
      </c>
      <c r="E67" s="41">
        <v>0</v>
      </c>
      <c r="F67" s="41"/>
    </row>
    <row r="68" spans="2:14">
      <c r="B68" s="83" t="s">
        <v>31</v>
      </c>
      <c r="C68" s="41">
        <v>2</v>
      </c>
      <c r="D68" s="41">
        <v>1</v>
      </c>
      <c r="E68" s="41">
        <v>0</v>
      </c>
      <c r="F68" s="41"/>
    </row>
    <row r="69" spans="2:14">
      <c r="B69" s="83" t="s">
        <v>33</v>
      </c>
      <c r="C69" s="41">
        <v>2</v>
      </c>
      <c r="D69" s="41">
        <v>2</v>
      </c>
      <c r="E69" s="41">
        <v>2</v>
      </c>
      <c r="F69" s="41"/>
    </row>
    <row r="70" spans="2:14">
      <c r="B70" s="83" t="s">
        <v>34</v>
      </c>
      <c r="C70" s="41">
        <v>2</v>
      </c>
      <c r="D70" s="41">
        <v>1</v>
      </c>
      <c r="E70" s="41">
        <v>2</v>
      </c>
      <c r="F70" s="41"/>
      <c r="N70" s="1"/>
    </row>
    <row r="71" spans="2:14">
      <c r="B71" s="83" t="s">
        <v>35</v>
      </c>
      <c r="C71" s="41">
        <v>1</v>
      </c>
      <c r="D71" s="41">
        <v>2</v>
      </c>
      <c r="E71" s="41">
        <v>2</v>
      </c>
      <c r="F71" s="41"/>
    </row>
    <row r="72" spans="2:14">
      <c r="B72" s="83" t="s">
        <v>36</v>
      </c>
      <c r="C72" s="41">
        <v>0</v>
      </c>
      <c r="D72" s="41">
        <v>0</v>
      </c>
      <c r="E72" s="41">
        <v>1</v>
      </c>
      <c r="F72" s="41"/>
    </row>
    <row r="73" spans="2:14">
      <c r="B73" s="83" t="s">
        <v>39</v>
      </c>
      <c r="C73" s="41">
        <v>1</v>
      </c>
      <c r="D73" s="41">
        <v>2</v>
      </c>
      <c r="E73" s="41">
        <v>2</v>
      </c>
      <c r="F73" s="41"/>
    </row>
    <row r="74" spans="2:14">
      <c r="B74" s="83" t="s">
        <v>40</v>
      </c>
      <c r="C74" s="41">
        <v>1</v>
      </c>
      <c r="D74" s="41">
        <v>1</v>
      </c>
      <c r="E74" s="41">
        <v>1</v>
      </c>
      <c r="F74" s="41"/>
    </row>
    <row r="75" spans="2:14">
      <c r="B75" s="83" t="s">
        <v>41</v>
      </c>
      <c r="C75" s="41">
        <v>2</v>
      </c>
      <c r="D75" s="41">
        <v>2</v>
      </c>
      <c r="E75" s="41">
        <v>2</v>
      </c>
      <c r="F75" s="41"/>
    </row>
    <row r="76" spans="2:14">
      <c r="B76" s="83" t="s">
        <v>42</v>
      </c>
      <c r="C76" s="41">
        <v>0</v>
      </c>
      <c r="D76" s="41">
        <v>1</v>
      </c>
      <c r="E76" s="41">
        <v>1</v>
      </c>
      <c r="F76" s="41"/>
    </row>
    <row r="77" spans="2:14">
      <c r="B77" s="83" t="s">
        <v>43</v>
      </c>
      <c r="C77" s="41">
        <v>1</v>
      </c>
      <c r="D77" s="41">
        <v>1</v>
      </c>
      <c r="E77" s="41">
        <v>1</v>
      </c>
      <c r="F77" s="41"/>
    </row>
    <row r="78" spans="2:14">
      <c r="B78" s="83" t="s">
        <v>126</v>
      </c>
      <c r="C78" s="41">
        <v>1</v>
      </c>
      <c r="D78" s="41">
        <v>1</v>
      </c>
      <c r="E78" s="41">
        <v>1</v>
      </c>
      <c r="F78" s="41"/>
    </row>
    <row r="79" spans="2:14">
      <c r="B79" s="83" t="s">
        <v>116</v>
      </c>
      <c r="C79" s="41">
        <v>1</v>
      </c>
      <c r="D79" s="41">
        <v>1</v>
      </c>
      <c r="E79" s="41">
        <v>1</v>
      </c>
      <c r="F79" s="41"/>
    </row>
    <row r="80" spans="2:14">
      <c r="B80" s="83" t="s">
        <v>117</v>
      </c>
      <c r="C80" s="41">
        <v>0</v>
      </c>
      <c r="D80" s="41">
        <v>0</v>
      </c>
      <c r="E80" s="41">
        <v>1</v>
      </c>
      <c r="F80" s="41"/>
    </row>
    <row r="81" spans="2:6">
      <c r="B81" s="83" t="s">
        <v>118</v>
      </c>
      <c r="C81" s="41">
        <v>0</v>
      </c>
      <c r="D81" s="41">
        <v>0</v>
      </c>
      <c r="E81" s="41">
        <v>1</v>
      </c>
      <c r="F81" s="41"/>
    </row>
  </sheetData>
  <mergeCells count="43">
    <mergeCell ref="A26:A30"/>
    <mergeCell ref="A33:A35"/>
    <mergeCell ref="AP5:AR5"/>
    <mergeCell ref="AS5:AU5"/>
    <mergeCell ref="A11:A15"/>
    <mergeCell ref="A16:A20"/>
    <mergeCell ref="A21:A25"/>
    <mergeCell ref="C5:E5"/>
    <mergeCell ref="F5:H5"/>
    <mergeCell ref="I5:K5"/>
    <mergeCell ref="L5:N5"/>
    <mergeCell ref="AJ4:AL4"/>
    <mergeCell ref="AM4:AO4"/>
    <mergeCell ref="A6:A10"/>
    <mergeCell ref="O5:Q5"/>
    <mergeCell ref="R5:T5"/>
    <mergeCell ref="U5:W5"/>
    <mergeCell ref="X5:Z5"/>
    <mergeCell ref="AG5:AI5"/>
    <mergeCell ref="AJ5:AL5"/>
    <mergeCell ref="AM5:AO5"/>
    <mergeCell ref="C4:E4"/>
    <mergeCell ref="F4:H4"/>
    <mergeCell ref="AA5:AC5"/>
    <mergeCell ref="AD5:AF5"/>
    <mergeCell ref="AG4:AI4"/>
    <mergeCell ref="A5:B5"/>
    <mergeCell ref="I4:K4"/>
    <mergeCell ref="L4:N4"/>
    <mergeCell ref="A1:L1"/>
    <mergeCell ref="N1:AU1"/>
    <mergeCell ref="A2:H2"/>
    <mergeCell ref="N2:AU2"/>
    <mergeCell ref="N3:AU3"/>
    <mergeCell ref="AP4:AR4"/>
    <mergeCell ref="AS4:AU4"/>
    <mergeCell ref="O4:Q4"/>
    <mergeCell ref="R4:T4"/>
    <mergeCell ref="U4:W4"/>
    <mergeCell ref="X4:Z4"/>
    <mergeCell ref="AA4:AC4"/>
    <mergeCell ref="AD4:AF4"/>
    <mergeCell ref="A4:B4"/>
  </mergeCells>
  <pageMargins left="0" right="0" top="0" bottom="0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workbookViewId="0">
      <selection activeCell="AG10" sqref="AG10"/>
    </sheetView>
  </sheetViews>
  <sheetFormatPr defaultRowHeight="12.75"/>
  <cols>
    <col min="1" max="1" width="7.85546875" customWidth="1"/>
    <col min="2" max="31" width="4.5703125" customWidth="1"/>
  </cols>
  <sheetData>
    <row r="1" spans="1:31">
      <c r="A1" s="41"/>
      <c r="B1" s="332" t="s">
        <v>89</v>
      </c>
      <c r="C1" s="332"/>
      <c r="D1" s="332"/>
      <c r="E1" s="332"/>
      <c r="F1" s="334"/>
      <c r="G1" s="331" t="s">
        <v>90</v>
      </c>
      <c r="H1" s="332"/>
      <c r="I1" s="332"/>
      <c r="J1" s="332"/>
      <c r="K1" s="333"/>
      <c r="L1" s="335" t="s">
        <v>91</v>
      </c>
      <c r="M1" s="332"/>
      <c r="N1" s="332"/>
      <c r="O1" s="332"/>
      <c r="P1" s="334"/>
      <c r="Q1" s="331" t="s">
        <v>92</v>
      </c>
      <c r="R1" s="332"/>
      <c r="S1" s="332"/>
      <c r="T1" s="332"/>
      <c r="U1" s="333"/>
      <c r="V1" s="335" t="s">
        <v>93</v>
      </c>
      <c r="W1" s="332"/>
      <c r="X1" s="332"/>
      <c r="Y1" s="332"/>
      <c r="Z1" s="334"/>
      <c r="AA1" s="331" t="s">
        <v>94</v>
      </c>
      <c r="AB1" s="332"/>
      <c r="AC1" s="332"/>
      <c r="AD1" s="332"/>
      <c r="AE1" s="333"/>
    </row>
    <row r="2" spans="1:31">
      <c r="A2" s="41"/>
      <c r="B2" s="41">
        <v>1</v>
      </c>
      <c r="C2" s="41">
        <v>2</v>
      </c>
      <c r="D2" s="41">
        <v>3</v>
      </c>
      <c r="E2" s="41">
        <v>4</v>
      </c>
      <c r="F2" s="42">
        <v>5</v>
      </c>
      <c r="G2" s="44">
        <v>1</v>
      </c>
      <c r="H2" s="41">
        <v>2</v>
      </c>
      <c r="I2" s="41">
        <v>3</v>
      </c>
      <c r="J2" s="41">
        <v>4</v>
      </c>
      <c r="K2" s="45">
        <v>5</v>
      </c>
      <c r="L2" s="43">
        <v>1</v>
      </c>
      <c r="M2" s="41">
        <v>2</v>
      </c>
      <c r="N2" s="41">
        <v>3</v>
      </c>
      <c r="O2" s="41">
        <v>4</v>
      </c>
      <c r="P2" s="42">
        <v>5</v>
      </c>
      <c r="Q2" s="44">
        <v>1</v>
      </c>
      <c r="R2" s="41">
        <v>2</v>
      </c>
      <c r="S2" s="41">
        <v>3</v>
      </c>
      <c r="T2" s="41">
        <v>4</v>
      </c>
      <c r="U2" s="45">
        <v>5</v>
      </c>
      <c r="V2" s="43">
        <v>1</v>
      </c>
      <c r="W2" s="41">
        <v>2</v>
      </c>
      <c r="X2" s="41">
        <v>3</v>
      </c>
      <c r="Y2" s="41">
        <v>4</v>
      </c>
      <c r="Z2" s="42">
        <v>5</v>
      </c>
      <c r="AA2" s="44">
        <v>1</v>
      </c>
      <c r="AB2" s="41">
        <v>2</v>
      </c>
      <c r="AC2" s="41">
        <v>3</v>
      </c>
      <c r="AD2" s="41">
        <v>4</v>
      </c>
      <c r="AE2" s="45">
        <v>5</v>
      </c>
    </row>
    <row r="3" spans="1:31" ht="18" customHeight="1">
      <c r="A3" s="41" t="s">
        <v>69</v>
      </c>
      <c r="B3" s="41"/>
      <c r="C3" s="41"/>
      <c r="D3" s="41"/>
      <c r="E3" s="41"/>
      <c r="F3" s="42"/>
      <c r="G3" s="44"/>
      <c r="H3" s="41"/>
      <c r="I3" s="41"/>
      <c r="J3" s="41"/>
      <c r="K3" s="45"/>
      <c r="L3" s="43"/>
      <c r="M3" s="41"/>
      <c r="N3" s="41"/>
      <c r="O3" s="41"/>
      <c r="P3" s="42"/>
      <c r="Q3" s="44"/>
      <c r="R3" s="41"/>
      <c r="S3" s="41"/>
      <c r="T3" s="41"/>
      <c r="U3" s="45"/>
      <c r="V3" s="43"/>
      <c r="W3" s="41"/>
      <c r="X3" s="41"/>
      <c r="Y3" s="41"/>
      <c r="Z3" s="42"/>
      <c r="AA3" s="44"/>
      <c r="AB3" s="41"/>
      <c r="AC3" s="41"/>
      <c r="AD3" s="41"/>
      <c r="AE3" s="45"/>
    </row>
    <row r="4" spans="1:31" ht="18" customHeight="1">
      <c r="A4" s="41" t="s">
        <v>64</v>
      </c>
      <c r="B4" s="41"/>
      <c r="C4" s="41"/>
      <c r="D4" s="41"/>
      <c r="E4" s="41"/>
      <c r="F4" s="42"/>
      <c r="G4" s="44"/>
      <c r="H4" s="41"/>
      <c r="I4" s="41"/>
      <c r="J4" s="41"/>
      <c r="K4" s="45"/>
      <c r="L4" s="43"/>
      <c r="M4" s="41"/>
      <c r="N4" s="41"/>
      <c r="O4" s="41"/>
      <c r="P4" s="42"/>
      <c r="Q4" s="44"/>
      <c r="R4" s="41"/>
      <c r="S4" s="41"/>
      <c r="T4" s="41"/>
      <c r="U4" s="45"/>
      <c r="V4" s="43"/>
      <c r="W4" s="41"/>
      <c r="X4" s="41"/>
      <c r="Y4" s="41"/>
      <c r="Z4" s="42"/>
      <c r="AA4" s="44"/>
      <c r="AB4" s="41"/>
      <c r="AC4" s="41"/>
      <c r="AD4" s="41"/>
      <c r="AE4" s="45"/>
    </row>
    <row r="5" spans="1:31" ht="18" customHeight="1">
      <c r="A5" s="41" t="s">
        <v>95</v>
      </c>
      <c r="B5" s="41"/>
      <c r="C5" s="41"/>
      <c r="D5" s="41"/>
      <c r="E5" s="41"/>
      <c r="F5" s="42"/>
      <c r="G5" s="44"/>
      <c r="H5" s="41"/>
      <c r="I5" s="41"/>
      <c r="J5" s="41"/>
      <c r="K5" s="45"/>
      <c r="L5" s="43"/>
      <c r="M5" s="41"/>
      <c r="N5" s="41"/>
      <c r="O5" s="41"/>
      <c r="P5" s="42"/>
      <c r="Q5" s="44"/>
      <c r="R5" s="41"/>
      <c r="S5" s="41"/>
      <c r="T5" s="41"/>
      <c r="U5" s="45"/>
      <c r="V5" s="43"/>
      <c r="W5" s="41"/>
      <c r="X5" s="41"/>
      <c r="Y5" s="41"/>
      <c r="Z5" s="42"/>
      <c r="AA5" s="44"/>
      <c r="AB5" s="41"/>
      <c r="AC5" s="41"/>
      <c r="AD5" s="41"/>
      <c r="AE5" s="45"/>
    </row>
    <row r="6" spans="1:31" ht="18" customHeight="1">
      <c r="A6" s="41" t="s">
        <v>96</v>
      </c>
      <c r="B6" s="41"/>
      <c r="C6" s="41"/>
      <c r="D6" s="41"/>
      <c r="E6" s="41"/>
      <c r="F6" s="42"/>
      <c r="G6" s="44"/>
      <c r="H6" s="41"/>
      <c r="I6" s="41"/>
      <c r="J6" s="41"/>
      <c r="K6" s="45"/>
      <c r="L6" s="43"/>
      <c r="M6" s="41"/>
      <c r="N6" s="41"/>
      <c r="O6" s="41"/>
      <c r="P6" s="42"/>
      <c r="Q6" s="44"/>
      <c r="R6" s="41"/>
      <c r="S6" s="41"/>
      <c r="T6" s="41"/>
      <c r="U6" s="45"/>
      <c r="V6" s="43"/>
      <c r="W6" s="41"/>
      <c r="X6" s="41"/>
      <c r="Y6" s="41"/>
      <c r="Z6" s="42"/>
      <c r="AA6" s="44"/>
      <c r="AB6" s="41"/>
      <c r="AC6" s="41"/>
      <c r="AD6" s="41"/>
      <c r="AE6" s="45"/>
    </row>
    <row r="7" spans="1:31" ht="18" customHeight="1">
      <c r="A7" s="41" t="s">
        <v>77</v>
      </c>
      <c r="B7" s="41"/>
      <c r="C7" s="41"/>
      <c r="D7" s="41"/>
      <c r="E7" s="41"/>
      <c r="F7" s="42"/>
      <c r="G7" s="44"/>
      <c r="H7" s="41"/>
      <c r="I7" s="41"/>
      <c r="J7" s="41"/>
      <c r="K7" s="45"/>
      <c r="L7" s="43"/>
      <c r="M7" s="41"/>
      <c r="N7" s="41"/>
      <c r="O7" s="41"/>
      <c r="P7" s="42"/>
      <c r="Q7" s="44"/>
      <c r="R7" s="41"/>
      <c r="S7" s="41"/>
      <c r="T7" s="41"/>
      <c r="U7" s="45"/>
      <c r="V7" s="43"/>
      <c r="W7" s="41"/>
      <c r="X7" s="41"/>
      <c r="Y7" s="41"/>
      <c r="Z7" s="42"/>
      <c r="AA7" s="44"/>
      <c r="AB7" s="41"/>
      <c r="AC7" s="41"/>
      <c r="AD7" s="41"/>
      <c r="AE7" s="45"/>
    </row>
    <row r="8" spans="1:31" ht="18" customHeight="1">
      <c r="A8" s="41" t="s">
        <v>56</v>
      </c>
      <c r="B8" s="41"/>
      <c r="C8" s="41"/>
      <c r="D8" s="41"/>
      <c r="E8" s="41"/>
      <c r="F8" s="42"/>
      <c r="G8" s="44"/>
      <c r="H8" s="41"/>
      <c r="I8" s="41"/>
      <c r="J8" s="41"/>
      <c r="K8" s="45"/>
      <c r="L8" s="43"/>
      <c r="M8" s="41"/>
      <c r="N8" s="41"/>
      <c r="O8" s="41"/>
      <c r="P8" s="42"/>
      <c r="Q8" s="44"/>
      <c r="R8" s="41"/>
      <c r="S8" s="41"/>
      <c r="T8" s="41"/>
      <c r="U8" s="45"/>
      <c r="V8" s="43"/>
      <c r="W8" s="41"/>
      <c r="X8" s="41"/>
      <c r="Y8" s="41"/>
      <c r="Z8" s="42"/>
      <c r="AA8" s="44"/>
      <c r="AB8" s="41"/>
      <c r="AC8" s="41"/>
      <c r="AD8" s="41"/>
      <c r="AE8" s="45"/>
    </row>
    <row r="9" spans="1:31" ht="18" customHeight="1">
      <c r="A9" s="41" t="s">
        <v>61</v>
      </c>
      <c r="B9" s="41"/>
      <c r="C9" s="41"/>
      <c r="D9" s="41"/>
      <c r="E9" s="41"/>
      <c r="F9" s="42"/>
      <c r="G9" s="44"/>
      <c r="H9" s="41"/>
      <c r="I9" s="41"/>
      <c r="J9" s="41"/>
      <c r="K9" s="45"/>
      <c r="L9" s="43"/>
      <c r="M9" s="41"/>
      <c r="N9" s="41"/>
      <c r="O9" s="41"/>
      <c r="P9" s="42"/>
      <c r="Q9" s="44"/>
      <c r="R9" s="41"/>
      <c r="S9" s="41"/>
      <c r="T9" s="41"/>
      <c r="U9" s="45"/>
      <c r="V9" s="43"/>
      <c r="W9" s="41"/>
      <c r="X9" s="41"/>
      <c r="Y9" s="41"/>
      <c r="Z9" s="42"/>
      <c r="AA9" s="44"/>
      <c r="AB9" s="41"/>
      <c r="AC9" s="41"/>
      <c r="AD9" s="41"/>
      <c r="AE9" s="45"/>
    </row>
    <row r="10" spans="1:31" ht="18" customHeight="1">
      <c r="A10" s="41" t="s">
        <v>97</v>
      </c>
      <c r="B10" s="41"/>
      <c r="C10" s="41"/>
      <c r="D10" s="41"/>
      <c r="E10" s="41"/>
      <c r="F10" s="42"/>
      <c r="G10" s="44"/>
      <c r="H10" s="41"/>
      <c r="I10" s="41"/>
      <c r="J10" s="41"/>
      <c r="K10" s="45"/>
      <c r="L10" s="43"/>
      <c r="M10" s="41"/>
      <c r="N10" s="41"/>
      <c r="O10" s="41"/>
      <c r="P10" s="42"/>
      <c r="Q10" s="44"/>
      <c r="R10" s="41"/>
      <c r="S10" s="41"/>
      <c r="T10" s="41"/>
      <c r="U10" s="45"/>
      <c r="V10" s="43"/>
      <c r="W10" s="41"/>
      <c r="X10" s="41"/>
      <c r="Y10" s="41"/>
      <c r="Z10" s="42"/>
      <c r="AA10" s="44"/>
      <c r="AB10" s="41"/>
      <c r="AC10" s="41"/>
      <c r="AD10" s="41"/>
      <c r="AE10" s="45"/>
    </row>
    <row r="11" spans="1:31" ht="18" customHeight="1">
      <c r="A11" s="41" t="s">
        <v>98</v>
      </c>
      <c r="B11" s="41"/>
      <c r="C11" s="41"/>
      <c r="D11" s="41"/>
      <c r="E11" s="41"/>
      <c r="F11" s="42"/>
      <c r="G11" s="44"/>
      <c r="H11" s="41"/>
      <c r="I11" s="41"/>
      <c r="J11" s="41"/>
      <c r="K11" s="45"/>
      <c r="L11" s="43"/>
      <c r="M11" s="41"/>
      <c r="N11" s="41"/>
      <c r="O11" s="41"/>
      <c r="P11" s="42"/>
      <c r="Q11" s="44"/>
      <c r="R11" s="41"/>
      <c r="S11" s="41"/>
      <c r="T11" s="41"/>
      <c r="U11" s="45"/>
      <c r="V11" s="43"/>
      <c r="W11" s="41"/>
      <c r="X11" s="41"/>
      <c r="Y11" s="41"/>
      <c r="Z11" s="42"/>
      <c r="AA11" s="44"/>
      <c r="AB11" s="41"/>
      <c r="AC11" s="41"/>
      <c r="AD11" s="41"/>
      <c r="AE11" s="45"/>
    </row>
    <row r="12" spans="1:31" ht="18" customHeight="1">
      <c r="A12" s="41" t="s">
        <v>65</v>
      </c>
      <c r="B12" s="41"/>
      <c r="C12" s="41"/>
      <c r="D12" s="41"/>
      <c r="E12" s="41"/>
      <c r="F12" s="42"/>
      <c r="G12" s="44"/>
      <c r="H12" s="41"/>
      <c r="I12" s="41"/>
      <c r="J12" s="41"/>
      <c r="K12" s="45"/>
      <c r="L12" s="43"/>
      <c r="M12" s="41"/>
      <c r="N12" s="41"/>
      <c r="O12" s="41"/>
      <c r="P12" s="42"/>
      <c r="Q12" s="44"/>
      <c r="R12" s="41"/>
      <c r="S12" s="41"/>
      <c r="T12" s="41"/>
      <c r="U12" s="45"/>
      <c r="V12" s="43"/>
      <c r="W12" s="41"/>
      <c r="X12" s="41"/>
      <c r="Y12" s="41"/>
      <c r="Z12" s="42"/>
      <c r="AA12" s="44"/>
      <c r="AB12" s="41"/>
      <c r="AC12" s="41"/>
      <c r="AD12" s="41"/>
      <c r="AE12" s="45"/>
    </row>
    <row r="13" spans="1:31" ht="18" customHeight="1">
      <c r="A13" s="41" t="s">
        <v>78</v>
      </c>
      <c r="B13" s="41"/>
      <c r="C13" s="41"/>
      <c r="D13" s="41"/>
      <c r="E13" s="41"/>
      <c r="F13" s="42"/>
      <c r="G13" s="44"/>
      <c r="H13" s="41"/>
      <c r="I13" s="41"/>
      <c r="J13" s="41"/>
      <c r="K13" s="45"/>
      <c r="L13" s="43"/>
      <c r="M13" s="41"/>
      <c r="N13" s="41"/>
      <c r="O13" s="41"/>
      <c r="P13" s="42"/>
      <c r="Q13" s="44"/>
      <c r="R13" s="41"/>
      <c r="S13" s="41"/>
      <c r="T13" s="41"/>
      <c r="U13" s="45"/>
      <c r="V13" s="43"/>
      <c r="W13" s="41"/>
      <c r="X13" s="41"/>
      <c r="Y13" s="41"/>
      <c r="Z13" s="42"/>
      <c r="AA13" s="44"/>
      <c r="AB13" s="41"/>
      <c r="AC13" s="41"/>
      <c r="AD13" s="41"/>
      <c r="AE13" s="45"/>
    </row>
    <row r="14" spans="1:31" ht="18" customHeight="1">
      <c r="A14" s="41" t="s">
        <v>76</v>
      </c>
      <c r="B14" s="41"/>
      <c r="C14" s="41"/>
      <c r="D14" s="41"/>
      <c r="E14" s="41"/>
      <c r="F14" s="42"/>
      <c r="G14" s="44"/>
      <c r="H14" s="41"/>
      <c r="I14" s="41"/>
      <c r="J14" s="41"/>
      <c r="K14" s="45"/>
      <c r="L14" s="43"/>
      <c r="M14" s="41"/>
      <c r="N14" s="41"/>
      <c r="O14" s="41"/>
      <c r="P14" s="42"/>
      <c r="Q14" s="44"/>
      <c r="R14" s="41"/>
      <c r="S14" s="41"/>
      <c r="T14" s="41"/>
      <c r="U14" s="45"/>
      <c r="V14" s="43"/>
      <c r="W14" s="41"/>
      <c r="X14" s="41"/>
      <c r="Y14" s="41"/>
      <c r="Z14" s="42"/>
      <c r="AA14" s="44"/>
      <c r="AB14" s="41"/>
      <c r="AC14" s="41"/>
      <c r="AD14" s="41"/>
      <c r="AE14" s="45"/>
    </row>
    <row r="15" spans="1:31" ht="18" customHeight="1">
      <c r="A15" s="41" t="s">
        <v>68</v>
      </c>
      <c r="B15" s="41"/>
      <c r="C15" s="41"/>
      <c r="D15" s="41"/>
      <c r="E15" s="41"/>
      <c r="F15" s="42"/>
      <c r="G15" s="44"/>
      <c r="H15" s="41"/>
      <c r="I15" s="41"/>
      <c r="J15" s="41"/>
      <c r="K15" s="45"/>
      <c r="L15" s="43"/>
      <c r="M15" s="41"/>
      <c r="N15" s="41"/>
      <c r="O15" s="41"/>
      <c r="P15" s="42"/>
      <c r="Q15" s="44"/>
      <c r="R15" s="41"/>
      <c r="S15" s="41"/>
      <c r="T15" s="41"/>
      <c r="U15" s="45"/>
      <c r="V15" s="43"/>
      <c r="W15" s="41"/>
      <c r="X15" s="41"/>
      <c r="Y15" s="41"/>
      <c r="Z15" s="42"/>
      <c r="AA15" s="44"/>
      <c r="AB15" s="41"/>
      <c r="AC15" s="41"/>
      <c r="AD15" s="41"/>
      <c r="AE15" s="45"/>
    </row>
    <row r="16" spans="1:31" ht="18" customHeight="1">
      <c r="A16" s="41" t="s">
        <v>57</v>
      </c>
      <c r="B16" s="41"/>
      <c r="C16" s="41"/>
      <c r="D16" s="41"/>
      <c r="E16" s="41"/>
      <c r="F16" s="42"/>
      <c r="G16" s="44"/>
      <c r="H16" s="41"/>
      <c r="I16" s="41"/>
      <c r="J16" s="41"/>
      <c r="K16" s="45"/>
      <c r="L16" s="43"/>
      <c r="M16" s="41"/>
      <c r="N16" s="41"/>
      <c r="O16" s="41"/>
      <c r="P16" s="42"/>
      <c r="Q16" s="44"/>
      <c r="R16" s="41"/>
      <c r="S16" s="41"/>
      <c r="T16" s="41"/>
      <c r="U16" s="45"/>
      <c r="V16" s="43"/>
      <c r="W16" s="41"/>
      <c r="X16" s="41"/>
      <c r="Y16" s="41"/>
      <c r="Z16" s="42"/>
      <c r="AA16" s="44"/>
      <c r="AB16" s="41"/>
      <c r="AC16" s="41"/>
      <c r="AD16" s="41"/>
      <c r="AE16" s="45"/>
    </row>
    <row r="17" spans="1:31" ht="18" customHeight="1">
      <c r="A17" s="41" t="s">
        <v>74</v>
      </c>
      <c r="B17" s="41"/>
      <c r="C17" s="41"/>
      <c r="D17" s="41"/>
      <c r="E17" s="41"/>
      <c r="F17" s="42"/>
      <c r="G17" s="44"/>
      <c r="H17" s="41"/>
      <c r="I17" s="41"/>
      <c r="J17" s="41"/>
      <c r="K17" s="45"/>
      <c r="L17" s="43"/>
      <c r="M17" s="41"/>
      <c r="N17" s="41"/>
      <c r="O17" s="41"/>
      <c r="P17" s="42"/>
      <c r="Q17" s="44"/>
      <c r="R17" s="41"/>
      <c r="S17" s="41"/>
      <c r="T17" s="41"/>
      <c r="U17" s="45"/>
      <c r="V17" s="43"/>
      <c r="W17" s="41"/>
      <c r="X17" s="41"/>
      <c r="Y17" s="41"/>
      <c r="Z17" s="42"/>
      <c r="AA17" s="44"/>
      <c r="AB17" s="41"/>
      <c r="AC17" s="41"/>
      <c r="AD17" s="41"/>
      <c r="AE17" s="45"/>
    </row>
    <row r="18" spans="1:31" ht="18" customHeight="1">
      <c r="A18" s="41" t="s">
        <v>67</v>
      </c>
      <c r="B18" s="41"/>
      <c r="C18" s="41"/>
      <c r="D18" s="41"/>
      <c r="E18" s="41"/>
      <c r="F18" s="42"/>
      <c r="G18" s="44"/>
      <c r="H18" s="41"/>
      <c r="I18" s="41"/>
      <c r="J18" s="41"/>
      <c r="K18" s="45"/>
      <c r="L18" s="43"/>
      <c r="M18" s="41"/>
      <c r="N18" s="41"/>
      <c r="O18" s="41"/>
      <c r="P18" s="42"/>
      <c r="Q18" s="44"/>
      <c r="R18" s="41"/>
      <c r="S18" s="41"/>
      <c r="T18" s="41"/>
      <c r="U18" s="45"/>
      <c r="V18" s="43"/>
      <c r="W18" s="41"/>
      <c r="X18" s="41"/>
      <c r="Y18" s="41"/>
      <c r="Z18" s="42"/>
      <c r="AA18" s="44"/>
      <c r="AB18" s="41"/>
      <c r="AC18" s="41"/>
      <c r="AD18" s="41"/>
      <c r="AE18" s="45"/>
    </row>
    <row r="19" spans="1:31" ht="18" customHeight="1">
      <c r="A19" s="41" t="s">
        <v>81</v>
      </c>
      <c r="B19" s="41"/>
      <c r="C19" s="41"/>
      <c r="D19" s="41"/>
      <c r="E19" s="41"/>
      <c r="F19" s="42"/>
      <c r="G19" s="44"/>
      <c r="H19" s="41"/>
      <c r="I19" s="41"/>
      <c r="J19" s="41"/>
      <c r="K19" s="45"/>
      <c r="L19" s="43"/>
      <c r="M19" s="41"/>
      <c r="N19" s="41"/>
      <c r="O19" s="41"/>
      <c r="P19" s="42"/>
      <c r="Q19" s="44"/>
      <c r="R19" s="41"/>
      <c r="S19" s="41"/>
      <c r="T19" s="41"/>
      <c r="U19" s="45"/>
      <c r="V19" s="43"/>
      <c r="W19" s="41"/>
      <c r="X19" s="41"/>
      <c r="Y19" s="41"/>
      <c r="Z19" s="42"/>
      <c r="AA19" s="44"/>
      <c r="AB19" s="41"/>
      <c r="AC19" s="41"/>
      <c r="AD19" s="41"/>
      <c r="AE19" s="45"/>
    </row>
    <row r="20" spans="1:31" ht="18" customHeight="1">
      <c r="A20" s="41" t="s">
        <v>73</v>
      </c>
      <c r="B20" s="41"/>
      <c r="C20" s="41"/>
      <c r="D20" s="41"/>
      <c r="E20" s="41"/>
      <c r="F20" s="42"/>
      <c r="G20" s="44"/>
      <c r="H20" s="41"/>
      <c r="I20" s="41"/>
      <c r="J20" s="41"/>
      <c r="K20" s="45"/>
      <c r="L20" s="43"/>
      <c r="M20" s="41"/>
      <c r="N20" s="41"/>
      <c r="O20" s="41"/>
      <c r="P20" s="42"/>
      <c r="Q20" s="44"/>
      <c r="R20" s="41"/>
      <c r="S20" s="41"/>
      <c r="T20" s="41"/>
      <c r="U20" s="45"/>
      <c r="V20" s="43"/>
      <c r="W20" s="41"/>
      <c r="X20" s="41"/>
      <c r="Y20" s="41"/>
      <c r="Z20" s="42"/>
      <c r="AA20" s="44"/>
      <c r="AB20" s="41"/>
      <c r="AC20" s="41"/>
      <c r="AD20" s="41"/>
      <c r="AE20" s="45"/>
    </row>
    <row r="21" spans="1:31" ht="18" customHeight="1">
      <c r="A21" s="41" t="s">
        <v>79</v>
      </c>
      <c r="B21" s="41"/>
      <c r="C21" s="41"/>
      <c r="D21" s="41"/>
      <c r="E21" s="41"/>
      <c r="F21" s="42"/>
      <c r="G21" s="44"/>
      <c r="H21" s="41"/>
      <c r="I21" s="41"/>
      <c r="J21" s="41"/>
      <c r="K21" s="45"/>
      <c r="L21" s="43"/>
      <c r="M21" s="41"/>
      <c r="N21" s="41"/>
      <c r="O21" s="41"/>
      <c r="P21" s="42"/>
      <c r="Q21" s="44"/>
      <c r="R21" s="41"/>
      <c r="S21" s="41"/>
      <c r="T21" s="41"/>
      <c r="U21" s="45"/>
      <c r="V21" s="43"/>
      <c r="W21" s="41"/>
      <c r="X21" s="41"/>
      <c r="Y21" s="41"/>
      <c r="Z21" s="42"/>
      <c r="AA21" s="44"/>
      <c r="AB21" s="41"/>
      <c r="AC21" s="41"/>
      <c r="AD21" s="41"/>
      <c r="AE21" s="45"/>
    </row>
    <row r="22" spans="1:31" ht="18" customHeight="1">
      <c r="A22" s="41" t="s">
        <v>70</v>
      </c>
      <c r="B22" s="41"/>
      <c r="C22" s="41"/>
      <c r="D22" s="41"/>
      <c r="E22" s="41"/>
      <c r="F22" s="42"/>
      <c r="G22" s="44"/>
      <c r="H22" s="41"/>
      <c r="I22" s="41"/>
      <c r="J22" s="41"/>
      <c r="K22" s="45"/>
      <c r="L22" s="43"/>
      <c r="M22" s="41"/>
      <c r="N22" s="41"/>
      <c r="O22" s="41"/>
      <c r="P22" s="42"/>
      <c r="Q22" s="44"/>
      <c r="R22" s="41"/>
      <c r="S22" s="41"/>
      <c r="T22" s="41"/>
      <c r="U22" s="45"/>
      <c r="V22" s="43"/>
      <c r="W22" s="41"/>
      <c r="X22" s="41"/>
      <c r="Y22" s="41"/>
      <c r="Z22" s="42"/>
      <c r="AA22" s="44"/>
      <c r="AB22" s="41"/>
      <c r="AC22" s="41"/>
      <c r="AD22" s="41"/>
      <c r="AE22" s="45"/>
    </row>
    <row r="23" spans="1:31" ht="18" customHeight="1">
      <c r="A23" s="41" t="s">
        <v>71</v>
      </c>
      <c r="B23" s="41"/>
      <c r="C23" s="41"/>
      <c r="D23" s="41"/>
      <c r="E23" s="41"/>
      <c r="F23" s="42"/>
      <c r="G23" s="44"/>
      <c r="H23" s="41"/>
      <c r="I23" s="41"/>
      <c r="J23" s="41"/>
      <c r="K23" s="45"/>
      <c r="L23" s="43"/>
      <c r="M23" s="41"/>
      <c r="N23" s="41"/>
      <c r="O23" s="41"/>
      <c r="P23" s="42"/>
      <c r="Q23" s="44"/>
      <c r="R23" s="41"/>
      <c r="S23" s="41"/>
      <c r="T23" s="41"/>
      <c r="U23" s="45"/>
      <c r="V23" s="43"/>
      <c r="W23" s="41"/>
      <c r="X23" s="41"/>
      <c r="Y23" s="41"/>
      <c r="Z23" s="42"/>
      <c r="AA23" s="44"/>
      <c r="AB23" s="41"/>
      <c r="AC23" s="41"/>
      <c r="AD23" s="41"/>
      <c r="AE23" s="45"/>
    </row>
    <row r="24" spans="1:31" ht="18" customHeight="1">
      <c r="A24" s="41" t="s">
        <v>62</v>
      </c>
      <c r="B24" s="41"/>
      <c r="C24" s="41"/>
      <c r="D24" s="41"/>
      <c r="E24" s="41"/>
      <c r="F24" s="42"/>
      <c r="G24" s="44"/>
      <c r="H24" s="41"/>
      <c r="I24" s="41"/>
      <c r="J24" s="41"/>
      <c r="K24" s="45"/>
      <c r="L24" s="43"/>
      <c r="M24" s="41"/>
      <c r="N24" s="41"/>
      <c r="O24" s="41"/>
      <c r="P24" s="42"/>
      <c r="Q24" s="44"/>
      <c r="R24" s="41"/>
      <c r="S24" s="41"/>
      <c r="T24" s="41"/>
      <c r="U24" s="45"/>
      <c r="V24" s="43"/>
      <c r="W24" s="41"/>
      <c r="X24" s="41"/>
      <c r="Y24" s="41"/>
      <c r="Z24" s="42"/>
      <c r="AA24" s="44"/>
      <c r="AB24" s="41"/>
      <c r="AC24" s="41"/>
      <c r="AD24" s="41"/>
      <c r="AE24" s="45"/>
    </row>
    <row r="25" spans="1:31" ht="18" customHeight="1">
      <c r="A25" s="41" t="s">
        <v>72</v>
      </c>
      <c r="B25" s="41"/>
      <c r="C25" s="41"/>
      <c r="D25" s="41"/>
      <c r="E25" s="41"/>
      <c r="F25" s="42"/>
      <c r="G25" s="44"/>
      <c r="H25" s="41"/>
      <c r="I25" s="41"/>
      <c r="J25" s="41"/>
      <c r="K25" s="45"/>
      <c r="L25" s="43"/>
      <c r="M25" s="41"/>
      <c r="N25" s="41"/>
      <c r="O25" s="41"/>
      <c r="P25" s="42"/>
      <c r="Q25" s="44"/>
      <c r="R25" s="41"/>
      <c r="S25" s="41"/>
      <c r="T25" s="41"/>
      <c r="U25" s="45"/>
      <c r="V25" s="43"/>
      <c r="W25" s="41"/>
      <c r="X25" s="41"/>
      <c r="Y25" s="41"/>
      <c r="Z25" s="42"/>
      <c r="AA25" s="44"/>
      <c r="AB25" s="41"/>
      <c r="AC25" s="41"/>
      <c r="AD25" s="41"/>
      <c r="AE25" s="45"/>
    </row>
    <row r="26" spans="1:31" ht="18" customHeight="1">
      <c r="A26" s="41" t="s">
        <v>75</v>
      </c>
      <c r="B26" s="41"/>
      <c r="C26" s="41"/>
      <c r="D26" s="41"/>
      <c r="E26" s="41"/>
      <c r="F26" s="42"/>
      <c r="G26" s="44"/>
      <c r="H26" s="41"/>
      <c r="I26" s="41"/>
      <c r="J26" s="41"/>
      <c r="K26" s="45"/>
      <c r="L26" s="43"/>
      <c r="M26" s="41"/>
      <c r="N26" s="41"/>
      <c r="O26" s="41"/>
      <c r="P26" s="42"/>
      <c r="Q26" s="44"/>
      <c r="R26" s="41"/>
      <c r="S26" s="41"/>
      <c r="T26" s="41"/>
      <c r="U26" s="45"/>
      <c r="V26" s="43"/>
      <c r="W26" s="41"/>
      <c r="X26" s="41"/>
      <c r="Y26" s="41"/>
      <c r="Z26" s="42"/>
      <c r="AA26" s="44"/>
      <c r="AB26" s="41"/>
      <c r="AC26" s="41"/>
      <c r="AD26" s="41"/>
      <c r="AE26" s="45"/>
    </row>
    <row r="27" spans="1:31" ht="18" customHeight="1">
      <c r="A27" s="41" t="s">
        <v>66</v>
      </c>
      <c r="B27" s="41"/>
      <c r="C27" s="41"/>
      <c r="D27" s="41"/>
      <c r="E27" s="41"/>
      <c r="F27" s="42"/>
      <c r="G27" s="44"/>
      <c r="H27" s="41"/>
      <c r="I27" s="41"/>
      <c r="J27" s="41"/>
      <c r="K27" s="45"/>
      <c r="L27" s="43"/>
      <c r="M27" s="41"/>
      <c r="N27" s="41"/>
      <c r="O27" s="41"/>
      <c r="P27" s="42"/>
      <c r="Q27" s="44"/>
      <c r="R27" s="41"/>
      <c r="S27" s="41"/>
      <c r="T27" s="41"/>
      <c r="U27" s="45"/>
      <c r="V27" s="43"/>
      <c r="W27" s="41"/>
      <c r="X27" s="41"/>
      <c r="Y27" s="41"/>
      <c r="Z27" s="42"/>
      <c r="AA27" s="44"/>
      <c r="AB27" s="41"/>
      <c r="AC27" s="41"/>
      <c r="AD27" s="41"/>
      <c r="AE27" s="45"/>
    </row>
    <row r="28" spans="1:31" ht="18" customHeight="1">
      <c r="A28" s="41" t="s">
        <v>68</v>
      </c>
      <c r="B28" s="41"/>
      <c r="C28" s="41"/>
      <c r="D28" s="41"/>
      <c r="E28" s="41"/>
      <c r="F28" s="42"/>
      <c r="G28" s="44"/>
      <c r="H28" s="41"/>
      <c r="I28" s="41"/>
      <c r="J28" s="41"/>
      <c r="K28" s="45"/>
      <c r="L28" s="43"/>
      <c r="M28" s="41"/>
      <c r="N28" s="41"/>
      <c r="O28" s="41"/>
      <c r="P28" s="42"/>
      <c r="Q28" s="44"/>
      <c r="R28" s="41"/>
      <c r="S28" s="41"/>
      <c r="T28" s="41"/>
      <c r="U28" s="45"/>
      <c r="V28" s="43"/>
      <c r="W28" s="41"/>
      <c r="X28" s="41"/>
      <c r="Y28" s="41"/>
      <c r="Z28" s="42"/>
      <c r="AA28" s="44"/>
      <c r="AB28" s="41"/>
      <c r="AC28" s="41"/>
      <c r="AD28" s="41"/>
      <c r="AE28" s="45"/>
    </row>
    <row r="29" spans="1:31" ht="18" customHeight="1">
      <c r="A29" s="41" t="s">
        <v>80</v>
      </c>
      <c r="B29" s="41"/>
      <c r="C29" s="41"/>
      <c r="D29" s="41"/>
      <c r="E29" s="41"/>
      <c r="F29" s="42"/>
      <c r="G29" s="44"/>
      <c r="H29" s="41"/>
      <c r="I29" s="41"/>
      <c r="J29" s="41"/>
      <c r="K29" s="45"/>
      <c r="L29" s="43"/>
      <c r="M29" s="41"/>
      <c r="N29" s="41"/>
      <c r="O29" s="41"/>
      <c r="P29" s="42"/>
      <c r="Q29" s="44"/>
      <c r="R29" s="41"/>
      <c r="S29" s="41"/>
      <c r="T29" s="41"/>
      <c r="U29" s="45"/>
      <c r="V29" s="43"/>
      <c r="W29" s="41"/>
      <c r="X29" s="41"/>
      <c r="Y29" s="41"/>
      <c r="Z29" s="42"/>
      <c r="AA29" s="44"/>
      <c r="AB29" s="41"/>
      <c r="AC29" s="41"/>
      <c r="AD29" s="41"/>
      <c r="AE29" s="45"/>
    </row>
    <row r="30" spans="1:31" ht="18" customHeight="1">
      <c r="A30" s="46" t="s">
        <v>99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ht="18" customHeight="1">
      <c r="A31" s="48" t="s">
        <v>60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</sheetData>
  <mergeCells count="6">
    <mergeCell ref="AA1:AE1"/>
    <mergeCell ref="B1:F1"/>
    <mergeCell ref="G1:K1"/>
    <mergeCell ref="L1:P1"/>
    <mergeCell ref="Q1:U1"/>
    <mergeCell ref="V1:Z1"/>
  </mergeCells>
  <pageMargins left="0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CHIỀU18-5)</vt:lpstr>
      <vt:lpstr>chiều 8-6</vt:lpstr>
      <vt:lpstr>SÁNG 15-6 </vt:lpstr>
      <vt:lpstr>SÁNG 29-6</vt:lpstr>
      <vt:lpstr>CHIỀU</vt:lpstr>
      <vt:lpstr>chiều 18-1</vt:lpstr>
      <vt:lpstr>SÁNG 29-6 (4)</vt:lpstr>
      <vt:lpstr>Sheet1</vt:lpstr>
      <vt:lpstr>Sheet2</vt:lpstr>
      <vt:lpstr>Sheet3</vt:lpstr>
      <vt:lpstr>Sheet4</vt:lpstr>
      <vt:lpstr>SÁNG 29-6 (5)</vt:lpstr>
      <vt:lpstr>Sáng 29-3</vt:lpstr>
      <vt:lpstr>Chiều 29-3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 NGAN</dc:creator>
  <cp:lastModifiedBy>Mrs Dung</cp:lastModifiedBy>
  <cp:lastPrinted>2021-03-29T03:41:54Z</cp:lastPrinted>
  <dcterms:created xsi:type="dcterms:W3CDTF">1996-10-14T23:33:28Z</dcterms:created>
  <dcterms:modified xsi:type="dcterms:W3CDTF">2021-03-31T10:08:38Z</dcterms:modified>
</cp:coreProperties>
</file>