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30" windowWidth="14715" windowHeight="7170" activeTab="4"/>
  </bookViews>
  <sheets>
    <sheet name="calo" sheetId="2" r:id="rId1"/>
    <sheet name="tuan 1" sheetId="1" r:id="rId2"/>
    <sheet name="tuan 2" sheetId="3" r:id="rId3"/>
    <sheet name="tuan 3" sheetId="4" r:id="rId4"/>
    <sheet name="tuan 4" sheetId="5" r:id="rId5"/>
  </sheets>
  <definedNames>
    <definedName name="_xlnm._FilterDatabase" localSheetId="0" hidden="1">calo!$A$5:$H$288</definedName>
    <definedName name="_xlnm._FilterDatabase" localSheetId="1" hidden="1">'tuan 1'!$A$10:$P$64</definedName>
    <definedName name="_xlnm._FilterDatabase" localSheetId="2" hidden="1">'tuan 2'!$A$10:$P$66</definedName>
    <definedName name="_xlnm._FilterDatabase" localSheetId="3" hidden="1">'tuan 3'!$A$10:$P$68</definedName>
    <definedName name="_xlnm._FilterDatabase" localSheetId="4" hidden="1">'tuan 4'!$A$10:$P$66</definedName>
    <definedName name="calo">calo!$B:$D</definedName>
  </definedNames>
  <calcPr calcId="144525"/>
</workbook>
</file>

<file path=xl/calcChain.xml><?xml version="1.0" encoding="utf-8"?>
<calcChain xmlns="http://schemas.openxmlformats.org/spreadsheetml/2006/main">
  <c r="H51" i="5" l="1"/>
  <c r="I51" i="5"/>
  <c r="G52" i="5"/>
  <c r="G51" i="5"/>
  <c r="G50" i="5"/>
  <c r="G48" i="5"/>
  <c r="H48" i="5"/>
  <c r="I48" i="5"/>
  <c r="G28" i="5"/>
  <c r="G27" i="5"/>
  <c r="I26" i="5"/>
  <c r="I27" i="5"/>
  <c r="I28" i="5"/>
  <c r="I29" i="5"/>
  <c r="I30" i="5"/>
  <c r="I33" i="5"/>
  <c r="I34" i="5"/>
  <c r="I35" i="5"/>
  <c r="I25" i="5"/>
  <c r="G16" i="5"/>
  <c r="H16" i="5"/>
  <c r="I16" i="5"/>
  <c r="G12" i="5"/>
  <c r="H12" i="5"/>
  <c r="I12" i="5"/>
  <c r="G14" i="5"/>
  <c r="H14" i="5"/>
  <c r="I14" i="5"/>
  <c r="K65" i="5"/>
  <c r="I64" i="5"/>
  <c r="I63" i="5"/>
  <c r="I62" i="5"/>
  <c r="H62" i="5"/>
  <c r="G62" i="5"/>
  <c r="O61" i="5"/>
  <c r="O63" i="5" s="1"/>
  <c r="I61" i="5"/>
  <c r="H61" i="5"/>
  <c r="G61" i="5"/>
  <c r="I60" i="5"/>
  <c r="H60" i="5"/>
  <c r="G60" i="5"/>
  <c r="I59" i="5"/>
  <c r="H59" i="5"/>
  <c r="I58" i="5"/>
  <c r="H58" i="5"/>
  <c r="G58" i="5"/>
  <c r="I57" i="5"/>
  <c r="H57" i="5"/>
  <c r="G57" i="5"/>
  <c r="K55" i="5"/>
  <c r="I54" i="5"/>
  <c r="I53" i="5"/>
  <c r="I52" i="5"/>
  <c r="H52" i="5"/>
  <c r="I50" i="5"/>
  <c r="H50" i="5"/>
  <c r="I49" i="5"/>
  <c r="H49" i="5"/>
  <c r="G49" i="5"/>
  <c r="I47" i="5"/>
  <c r="H47" i="5"/>
  <c r="G47" i="5"/>
  <c r="I46" i="5"/>
  <c r="H46" i="5"/>
  <c r="G46" i="5"/>
  <c r="I45" i="5"/>
  <c r="H45" i="5"/>
  <c r="G45" i="5"/>
  <c r="I44" i="5"/>
  <c r="H44" i="5"/>
  <c r="G44" i="5"/>
  <c r="K42" i="5"/>
  <c r="I41" i="5"/>
  <c r="I40" i="5"/>
  <c r="I39" i="5"/>
  <c r="H39" i="5"/>
  <c r="G39" i="5"/>
  <c r="I38" i="5"/>
  <c r="H38" i="5"/>
  <c r="G38" i="5"/>
  <c r="I37" i="5"/>
  <c r="H37" i="5"/>
  <c r="G37" i="5"/>
  <c r="H36" i="5"/>
  <c r="G36" i="5"/>
  <c r="H35" i="5"/>
  <c r="G35" i="5"/>
  <c r="H34" i="5"/>
  <c r="G34" i="5"/>
  <c r="H33" i="5"/>
  <c r="G33" i="5"/>
  <c r="K31" i="5"/>
  <c r="H28" i="5"/>
  <c r="H27" i="5"/>
  <c r="H26" i="5"/>
  <c r="G26" i="5"/>
  <c r="G25" i="5"/>
  <c r="I24" i="5"/>
  <c r="H24" i="5"/>
  <c r="G24" i="5"/>
  <c r="I23" i="5"/>
  <c r="H23" i="5"/>
  <c r="G23" i="5"/>
  <c r="K21" i="5"/>
  <c r="I19" i="5"/>
  <c r="I18" i="5"/>
  <c r="H18" i="5"/>
  <c r="G18" i="5"/>
  <c r="I17" i="5"/>
  <c r="H17" i="5"/>
  <c r="G17" i="5"/>
  <c r="I15" i="5"/>
  <c r="H15" i="5"/>
  <c r="G15" i="5"/>
  <c r="I13" i="5"/>
  <c r="H13" i="5"/>
  <c r="G13" i="5"/>
  <c r="I11" i="5"/>
  <c r="H11" i="5"/>
  <c r="G11" i="5"/>
  <c r="I10" i="5"/>
  <c r="H10" i="5"/>
  <c r="G10" i="5"/>
  <c r="I31" i="5" l="1"/>
  <c r="H42" i="5"/>
  <c r="G55" i="5"/>
  <c r="L44" i="5" s="1"/>
  <c r="M44" i="5" s="1"/>
  <c r="N44" i="5" s="1"/>
  <c r="I55" i="5"/>
  <c r="G65" i="5"/>
  <c r="L57" i="5" s="1"/>
  <c r="M57" i="5" s="1"/>
  <c r="I65" i="5"/>
  <c r="G31" i="5"/>
  <c r="L23" i="5" s="1"/>
  <c r="M23" i="5" s="1"/>
  <c r="N23" i="5" s="1"/>
  <c r="G21" i="5"/>
  <c r="L10" i="5" s="1"/>
  <c r="I21" i="5"/>
  <c r="H21" i="5"/>
  <c r="H31" i="5"/>
  <c r="G42" i="5"/>
  <c r="L33" i="5" s="1"/>
  <c r="M33" i="5" s="1"/>
  <c r="N33" i="5" s="1"/>
  <c r="I42" i="5"/>
  <c r="H55" i="5"/>
  <c r="H65" i="5"/>
  <c r="G39" i="4"/>
  <c r="H39" i="4"/>
  <c r="M10" i="5" l="1"/>
  <c r="N10" i="5" s="1"/>
  <c r="L66" i="5"/>
  <c r="O66" i="5" s="1"/>
  <c r="O68" i="5" s="1"/>
  <c r="M66" i="5"/>
  <c r="N57" i="5"/>
  <c r="O65" i="4"/>
  <c r="O62" i="4"/>
  <c r="H64" i="4"/>
  <c r="I60" i="4"/>
  <c r="I61" i="4"/>
  <c r="I62" i="4"/>
  <c r="I63" i="4"/>
  <c r="I64" i="4"/>
  <c r="I49" i="4"/>
  <c r="I25" i="4"/>
  <c r="I26" i="4"/>
  <c r="I27" i="4"/>
  <c r="I28" i="4"/>
  <c r="I29" i="4"/>
  <c r="I30" i="4"/>
  <c r="I31" i="4"/>
  <c r="H60" i="4"/>
  <c r="H61" i="4"/>
  <c r="H62" i="4"/>
  <c r="H63" i="4"/>
  <c r="G64" i="4"/>
  <c r="G60" i="4"/>
  <c r="G49" i="4"/>
  <c r="H49" i="4"/>
  <c r="G25" i="4"/>
  <c r="H25" i="4"/>
  <c r="K67" i="4"/>
  <c r="I66" i="4"/>
  <c r="I65" i="4"/>
  <c r="G63" i="4"/>
  <c r="G62" i="4"/>
  <c r="G61" i="4"/>
  <c r="I59" i="4"/>
  <c r="H59" i="4"/>
  <c r="G59" i="4"/>
  <c r="I58" i="4"/>
  <c r="H58" i="4"/>
  <c r="H67" i="4" s="1"/>
  <c r="G58" i="4"/>
  <c r="K56" i="4"/>
  <c r="I55" i="4"/>
  <c r="I54" i="4"/>
  <c r="I53" i="4"/>
  <c r="H53" i="4"/>
  <c r="G53" i="4"/>
  <c r="I52" i="4"/>
  <c r="H52" i="4"/>
  <c r="G52" i="4"/>
  <c r="I51" i="4"/>
  <c r="H51" i="4"/>
  <c r="G51" i="4"/>
  <c r="I50" i="4"/>
  <c r="H50" i="4"/>
  <c r="G50" i="4"/>
  <c r="I48" i="4"/>
  <c r="H48" i="4"/>
  <c r="G48" i="4"/>
  <c r="I47" i="4"/>
  <c r="H47" i="4"/>
  <c r="H56" i="4" s="1"/>
  <c r="G47" i="4"/>
  <c r="K45" i="4"/>
  <c r="I44" i="4"/>
  <c r="I43" i="4"/>
  <c r="I42" i="4"/>
  <c r="H42" i="4"/>
  <c r="G42" i="4"/>
  <c r="I41" i="4"/>
  <c r="H41" i="4"/>
  <c r="G41" i="4"/>
  <c r="I40" i="4"/>
  <c r="H40" i="4"/>
  <c r="G40" i="4"/>
  <c r="I38" i="4"/>
  <c r="H38" i="4"/>
  <c r="G38" i="4"/>
  <c r="I37" i="4"/>
  <c r="H37" i="4"/>
  <c r="G37" i="4"/>
  <c r="I36" i="4"/>
  <c r="H36" i="4"/>
  <c r="H45" i="4" s="1"/>
  <c r="G36" i="4"/>
  <c r="K34" i="4"/>
  <c r="I33" i="4"/>
  <c r="I32" i="4"/>
  <c r="H31" i="4"/>
  <c r="G31" i="4"/>
  <c r="H30" i="4"/>
  <c r="G30" i="4"/>
  <c r="H29" i="4"/>
  <c r="G29" i="4"/>
  <c r="H28" i="4"/>
  <c r="G28" i="4"/>
  <c r="H27" i="4"/>
  <c r="G27" i="4"/>
  <c r="G26" i="4"/>
  <c r="I24" i="4"/>
  <c r="H24" i="4"/>
  <c r="G24" i="4"/>
  <c r="I23" i="4"/>
  <c r="H23" i="4"/>
  <c r="H34" i="4" s="1"/>
  <c r="G23" i="4"/>
  <c r="K21" i="4"/>
  <c r="I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3" i="4"/>
  <c r="H13" i="4"/>
  <c r="G13" i="4"/>
  <c r="I12" i="4"/>
  <c r="H12" i="4"/>
  <c r="G12" i="4"/>
  <c r="I11" i="4"/>
  <c r="H11" i="4"/>
  <c r="G11" i="4"/>
  <c r="I10" i="4"/>
  <c r="H10" i="4"/>
  <c r="H21" i="4" s="1"/>
  <c r="G10" i="4"/>
  <c r="N66" i="5" l="1"/>
  <c r="G45" i="4"/>
  <c r="L36" i="4" s="1"/>
  <c r="M36" i="4" s="1"/>
  <c r="N36" i="4" s="1"/>
  <c r="I45" i="4"/>
  <c r="G67" i="4"/>
  <c r="L58" i="4" s="1"/>
  <c r="I67" i="4"/>
  <c r="G56" i="4"/>
  <c r="L47" i="4" s="1"/>
  <c r="I56" i="4"/>
  <c r="G34" i="4"/>
  <c r="L23" i="4" s="1"/>
  <c r="I34" i="4"/>
  <c r="G21" i="4"/>
  <c r="L10" i="4" s="1"/>
  <c r="I21" i="4"/>
  <c r="M23" i="4"/>
  <c r="N23" i="4" s="1"/>
  <c r="M10" i="4"/>
  <c r="N10" i="4" s="1"/>
  <c r="M47" i="4"/>
  <c r="N47" i="4" s="1"/>
  <c r="I26" i="3"/>
  <c r="I58" i="3"/>
  <c r="I59" i="3"/>
  <c r="I60" i="3"/>
  <c r="I61" i="3"/>
  <c r="I62" i="3"/>
  <c r="G62" i="3"/>
  <c r="H62" i="3"/>
  <c r="H58" i="3"/>
  <c r="G57" i="3"/>
  <c r="G58" i="3"/>
  <c r="G59" i="3"/>
  <c r="G60" i="3"/>
  <c r="G61" i="3"/>
  <c r="G50" i="3"/>
  <c r="H50" i="3"/>
  <c r="I50" i="3"/>
  <c r="G51" i="3"/>
  <c r="H51" i="3"/>
  <c r="I51" i="3"/>
  <c r="G47" i="3"/>
  <c r="G39" i="3"/>
  <c r="G38" i="3"/>
  <c r="G26" i="3"/>
  <c r="H26" i="3"/>
  <c r="K65" i="3"/>
  <c r="I64" i="3"/>
  <c r="I63" i="3"/>
  <c r="H61" i="3"/>
  <c r="H60" i="3"/>
  <c r="I57" i="3"/>
  <c r="H57" i="3"/>
  <c r="I56" i="3"/>
  <c r="H56" i="3"/>
  <c r="H65" i="3" s="1"/>
  <c r="G56" i="3"/>
  <c r="K54" i="3"/>
  <c r="I53" i="3"/>
  <c r="I52" i="3"/>
  <c r="I49" i="3"/>
  <c r="H49" i="3"/>
  <c r="G49" i="3"/>
  <c r="I48" i="3"/>
  <c r="H48" i="3"/>
  <c r="G48" i="3"/>
  <c r="I47" i="3"/>
  <c r="H47" i="3"/>
  <c r="I46" i="3"/>
  <c r="H46" i="3"/>
  <c r="I45" i="3"/>
  <c r="H45" i="3"/>
  <c r="G45" i="3"/>
  <c r="I44" i="3"/>
  <c r="H44" i="3"/>
  <c r="H54" i="3" s="1"/>
  <c r="G44" i="3"/>
  <c r="K42" i="3"/>
  <c r="I41" i="3"/>
  <c r="I40" i="3"/>
  <c r="I39" i="3"/>
  <c r="H39" i="3"/>
  <c r="I38" i="3"/>
  <c r="H38" i="3"/>
  <c r="I37" i="3"/>
  <c r="H37" i="3"/>
  <c r="G37" i="3"/>
  <c r="I35" i="3"/>
  <c r="H35" i="3"/>
  <c r="G35" i="3"/>
  <c r="I34" i="3"/>
  <c r="H34" i="3"/>
  <c r="G34" i="3"/>
  <c r="G42" i="3" s="1"/>
  <c r="K32" i="3"/>
  <c r="I31" i="3"/>
  <c r="I30" i="3"/>
  <c r="I29" i="3"/>
  <c r="H29" i="3"/>
  <c r="G29" i="3"/>
  <c r="I28" i="3"/>
  <c r="H28" i="3"/>
  <c r="G28" i="3"/>
  <c r="I27" i="3"/>
  <c r="H27" i="3"/>
  <c r="G27" i="3"/>
  <c r="I25" i="3"/>
  <c r="H25" i="3"/>
  <c r="G25" i="3"/>
  <c r="I24" i="3"/>
  <c r="G24" i="3"/>
  <c r="I23" i="3"/>
  <c r="H23" i="3"/>
  <c r="G23" i="3"/>
  <c r="I22" i="3"/>
  <c r="H22" i="3"/>
  <c r="H32" i="3" s="1"/>
  <c r="G22" i="3"/>
  <c r="K20" i="3"/>
  <c r="I18" i="3"/>
  <c r="I17" i="3"/>
  <c r="H17" i="3"/>
  <c r="G17" i="3"/>
  <c r="I16" i="3"/>
  <c r="H16" i="3"/>
  <c r="G16" i="3"/>
  <c r="I15" i="3"/>
  <c r="H15" i="3"/>
  <c r="G15" i="3"/>
  <c r="I14" i="3"/>
  <c r="H14" i="3"/>
  <c r="G14" i="3"/>
  <c r="I13" i="3"/>
  <c r="H13" i="3"/>
  <c r="G13" i="3"/>
  <c r="I12" i="3"/>
  <c r="H12" i="3"/>
  <c r="G12" i="3"/>
  <c r="I11" i="3"/>
  <c r="H11" i="3"/>
  <c r="G11" i="3"/>
  <c r="I10" i="3"/>
  <c r="H10" i="3"/>
  <c r="G10" i="3"/>
  <c r="L68" i="4" l="1"/>
  <c r="M58" i="4"/>
  <c r="N58" i="4"/>
  <c r="M68" i="4"/>
  <c r="N68" i="4" s="1"/>
  <c r="G65" i="3"/>
  <c r="L56" i="3" s="1"/>
  <c r="M56" i="3" s="1"/>
  <c r="I65" i="3"/>
  <c r="L34" i="3"/>
  <c r="M34" i="3" s="1"/>
  <c r="N34" i="3" s="1"/>
  <c r="I42" i="3"/>
  <c r="G32" i="3"/>
  <c r="L22" i="3" s="1"/>
  <c r="M22" i="3" s="1"/>
  <c r="N22" i="3" s="1"/>
  <c r="I32" i="3"/>
  <c r="G20" i="3"/>
  <c r="L10" i="3" s="1"/>
  <c r="I20" i="3"/>
  <c r="H20" i="3"/>
  <c r="H42" i="3"/>
  <c r="G54" i="3"/>
  <c r="L44" i="3" s="1"/>
  <c r="M44" i="3" s="1"/>
  <c r="N44" i="3" s="1"/>
  <c r="I54" i="3"/>
  <c r="O66" i="1"/>
  <c r="O64" i="1"/>
  <c r="O68" i="4" l="1"/>
  <c r="O70" i="4" s="1"/>
  <c r="L66" i="3"/>
  <c r="M10" i="3"/>
  <c r="N10" i="3" s="1"/>
  <c r="N56" i="3"/>
  <c r="M66" i="3"/>
  <c r="N66" i="3" s="1"/>
  <c r="I12" i="1"/>
  <c r="G12" i="1"/>
  <c r="H12" i="1"/>
  <c r="H59" i="1" l="1"/>
  <c r="H50" i="1"/>
  <c r="H49" i="1"/>
  <c r="H48" i="1"/>
  <c r="H47" i="1"/>
  <c r="H40" i="1"/>
  <c r="H39" i="1"/>
  <c r="H38" i="1"/>
  <c r="H37" i="1"/>
  <c r="H36" i="1"/>
  <c r="H30" i="1"/>
  <c r="H27" i="1"/>
  <c r="H17" i="1"/>
  <c r="H15" i="1"/>
  <c r="H14" i="1"/>
  <c r="H13" i="1"/>
  <c r="H55" i="1"/>
  <c r="H45" i="1"/>
  <c r="H35" i="1"/>
  <c r="H23" i="1"/>
  <c r="H28" i="1"/>
  <c r="I28" i="1"/>
  <c r="H29" i="1"/>
  <c r="I29" i="1"/>
  <c r="I50" i="1"/>
  <c r="G50" i="1"/>
  <c r="G28" i="1"/>
  <c r="G29" i="1"/>
  <c r="G30" i="1"/>
  <c r="G25" i="1"/>
  <c r="G36" i="1" l="1"/>
  <c r="G37" i="1"/>
  <c r="G38" i="1"/>
  <c r="G39" i="1"/>
  <c r="G40" i="1"/>
  <c r="I39" i="1"/>
  <c r="I40" i="1"/>
  <c r="G13" i="1"/>
  <c r="G14" i="1"/>
  <c r="G15" i="1"/>
  <c r="G16" i="1"/>
  <c r="K33" i="1" l="1"/>
  <c r="G11" i="1"/>
  <c r="G17" i="1"/>
  <c r="G18" i="1"/>
  <c r="G24" i="1"/>
  <c r="G26" i="1"/>
  <c r="G27" i="1"/>
  <c r="G46" i="1"/>
  <c r="G47" i="1"/>
  <c r="G48" i="1"/>
  <c r="G49" i="1"/>
  <c r="G56" i="1"/>
  <c r="G58" i="1"/>
  <c r="G59" i="1"/>
  <c r="G60" i="1"/>
  <c r="I58" i="1"/>
  <c r="I59" i="1"/>
  <c r="I60" i="1"/>
  <c r="H60" i="1"/>
  <c r="K53" i="1" l="1"/>
  <c r="I52" i="1"/>
  <c r="I51" i="1"/>
  <c r="I49" i="1"/>
  <c r="I48" i="1"/>
  <c r="I47" i="1"/>
  <c r="I46" i="1"/>
  <c r="H46" i="1"/>
  <c r="I45" i="1"/>
  <c r="G45" i="1"/>
  <c r="G53" i="1" s="1"/>
  <c r="L45" i="1" l="1"/>
  <c r="M45" i="1" s="1"/>
  <c r="N45" i="1" s="1"/>
  <c r="I53" i="1"/>
  <c r="H53" i="1"/>
  <c r="I62" i="1"/>
  <c r="I61" i="1"/>
  <c r="I56" i="1"/>
  <c r="I55" i="1"/>
  <c r="I42" i="1"/>
  <c r="I41" i="1"/>
  <c r="I38" i="1"/>
  <c r="I37" i="1"/>
  <c r="I36" i="1"/>
  <c r="I35" i="1"/>
  <c r="I32" i="1"/>
  <c r="I18" i="1"/>
  <c r="I19" i="1"/>
  <c r="I31" i="1"/>
  <c r="I30" i="1"/>
  <c r="I27" i="1"/>
  <c r="I26" i="1"/>
  <c r="I25" i="1"/>
  <c r="I24" i="1"/>
  <c r="I23" i="1"/>
  <c r="I11" i="1"/>
  <c r="I13" i="1"/>
  <c r="I14" i="1"/>
  <c r="I15" i="1"/>
  <c r="I16" i="1"/>
  <c r="I17" i="1"/>
  <c r="I10" i="1"/>
  <c r="K63" i="1"/>
  <c r="H56" i="1"/>
  <c r="G55" i="1"/>
  <c r="G63" i="1" s="1"/>
  <c r="K43" i="1"/>
  <c r="G35" i="1"/>
  <c r="G43" i="1" s="1"/>
  <c r="H26" i="1"/>
  <c r="H24" i="1"/>
  <c r="G23" i="1"/>
  <c r="K21" i="1"/>
  <c r="H18" i="1"/>
  <c r="H16" i="1"/>
  <c r="H11" i="1"/>
  <c r="H10" i="1"/>
  <c r="G10" i="1"/>
  <c r="G21" i="1" s="1"/>
  <c r="L10" i="1" l="1"/>
  <c r="M10" i="1" s="1"/>
  <c r="L35" i="1"/>
  <c r="M35" i="1" s="1"/>
  <c r="L55" i="1"/>
  <c r="M55" i="1" s="1"/>
  <c r="N55" i="1" s="1"/>
  <c r="H63" i="1"/>
  <c r="H43" i="1"/>
  <c r="H21" i="1"/>
  <c r="I43" i="1"/>
  <c r="I33" i="1"/>
  <c r="G33" i="1"/>
  <c r="I21" i="1"/>
  <c r="I63" i="1"/>
  <c r="H33" i="1"/>
  <c r="L23" i="1" l="1"/>
  <c r="M23" i="1" s="1"/>
  <c r="N35" i="1"/>
  <c r="N10" i="1"/>
  <c r="L64" i="1" l="1"/>
  <c r="N23" i="1"/>
  <c r="M64" i="1"/>
  <c r="N64" i="1" s="1"/>
  <c r="O59" i="1" l="1"/>
  <c r="O61" i="1" s="1"/>
  <c r="O68" i="1"/>
  <c r="O70" i="1" s="1"/>
</calcChain>
</file>

<file path=xl/sharedStrings.xml><?xml version="1.0" encoding="utf-8"?>
<sst xmlns="http://schemas.openxmlformats.org/spreadsheetml/2006/main" count="1243" uniqueCount="424">
  <si>
    <t>CÔNG TY CỔ PHẦN DU LỊCH VÀ THỰC PHẨM SAO VIỆT</t>
  </si>
  <si>
    <t>Địa chỉ: Tổ 6 P.Thạch Bàn,Q Long Biên,Hà Nội. ---- MST: 0101827452</t>
  </si>
  <si>
    <t>TEL: 097.531.8622 - 0466.828.728 - Fax:043.6790010  Email:thucphamsaoviet71@gmail.com</t>
  </si>
  <si>
    <t xml:space="preserve">THỰC ĐƠN </t>
  </si>
  <si>
    <t>Ghi chú : Định lượng chín chỉ có tính chất tham khảo.Rau và canh có thể thay đổi</t>
  </si>
  <si>
    <t>( Đơn giá áp dụng cho cả năm học / Canh rau có thể thay đổi theo mùa )</t>
  </si>
  <si>
    <t>TT</t>
  </si>
  <si>
    <t>THỰC ĐƠN</t>
  </si>
  <si>
    <t>THỰC PHẨM</t>
  </si>
  <si>
    <t>ĐL SỐNG</t>
  </si>
  <si>
    <t>ĐƠN GIÁ</t>
  </si>
  <si>
    <t>THÀNH TIỀN</t>
  </si>
  <si>
    <t>ĐL CHÍN</t>
  </si>
  <si>
    <t>KCALO</t>
  </si>
  <si>
    <t>PHỤ PHÍ</t>
  </si>
  <si>
    <t>GIÁ TRỊ</t>
  </si>
  <si>
    <t>TRƯỚC THUẾ</t>
  </si>
  <si>
    <t>THUẾ GTGT</t>
  </si>
  <si>
    <t>TỔNG TIỀN</t>
  </si>
  <si>
    <t xml:space="preserve">THỨ 2 </t>
  </si>
  <si>
    <t>Gạo tẻ thơm</t>
  </si>
  <si>
    <t>Gạo tẻ</t>
  </si>
  <si>
    <t>Gas</t>
  </si>
  <si>
    <t>Thịt lợn</t>
  </si>
  <si>
    <t>CNV</t>
  </si>
  <si>
    <t>Đậu phụ</t>
  </si>
  <si>
    <t>Cà chua</t>
  </si>
  <si>
    <t>Bảo Hiểm</t>
  </si>
  <si>
    <t>Rau muống xào</t>
  </si>
  <si>
    <t>Rau muống</t>
  </si>
  <si>
    <t>ĐN</t>
  </si>
  <si>
    <t>Canh thịt nấu chua</t>
  </si>
  <si>
    <t>Lãi</t>
  </si>
  <si>
    <t>NRB</t>
  </si>
  <si>
    <t>Me chua</t>
  </si>
  <si>
    <t>Dầu ăn</t>
  </si>
  <si>
    <t>Gia vị nấu</t>
  </si>
  <si>
    <t>TỔNG CỘNG</t>
  </si>
  <si>
    <t>THỨ 3</t>
  </si>
  <si>
    <t>Trứng chim cút</t>
  </si>
  <si>
    <t>Cà rốt</t>
  </si>
  <si>
    <t>THỨ 4</t>
  </si>
  <si>
    <t>Khoai tây</t>
  </si>
  <si>
    <t>Trứng gà</t>
  </si>
  <si>
    <t>Canh rau cải nấu thịt</t>
  </si>
  <si>
    <t>Cải canh</t>
  </si>
  <si>
    <t>THỨ 5</t>
  </si>
  <si>
    <t>Chả lợn</t>
  </si>
  <si>
    <t>Su su xào</t>
  </si>
  <si>
    <t>Su su</t>
  </si>
  <si>
    <t>THỨ 6</t>
  </si>
  <si>
    <t>Lạc nhân</t>
  </si>
  <si>
    <t>Tổng cộng 5 ngày</t>
  </si>
  <si>
    <t>BẢNG TÍNH ĐỊNH LƯỢNG CALO</t>
  </si>
  <si>
    <t>STT</t>
  </si>
  <si>
    <t>Mã</t>
  </si>
  <si>
    <t>Tên thực phẩm (1g)</t>
  </si>
  <si>
    <t>Calo</t>
  </si>
  <si>
    <t xml:space="preserve">Thịt ba chỉ /ba dọi </t>
  </si>
  <si>
    <t>Thắt thăn lợn(nạc)</t>
  </si>
  <si>
    <t>Thắt thăn lợn (nạc và mỡ)</t>
  </si>
  <si>
    <t>thitlon</t>
  </si>
  <si>
    <t>Thịt vai nạc</t>
  </si>
  <si>
    <t>Thịt vai (nạc và mỡ)</t>
  </si>
  <si>
    <t>Thịt chân lợn (nạc)</t>
  </si>
  <si>
    <t>Thịt chân lợn (nạc và mỡ)</t>
  </si>
  <si>
    <t>Thịt chân lợn (nạc- phần phía hông)</t>
  </si>
  <si>
    <t>Thịt chân lợn (nạc và mỡ -phần phía hông)</t>
  </si>
  <si>
    <t>xuonlon</t>
  </si>
  <si>
    <t>Thịt sườn (nạc và mỡ)</t>
  </si>
  <si>
    <t>Móng lợn</t>
  </si>
  <si>
    <t>Óc lợn</t>
  </si>
  <si>
    <t>Tai lợn</t>
  </si>
  <si>
    <t>Tim lợn</t>
  </si>
  <si>
    <t>Thịt má lợn</t>
  </si>
  <si>
    <t>Mỡ lá lợn</t>
  </si>
  <si>
    <t>Thận lợn</t>
  </si>
  <si>
    <t>ganlon</t>
  </si>
  <si>
    <t>Gan lợn</t>
  </si>
  <si>
    <t>Phổi lợn</t>
  </si>
  <si>
    <t>Lá lách</t>
  </si>
  <si>
    <t>Dạ dày lợn</t>
  </si>
  <si>
    <t>Đuôi lợn</t>
  </si>
  <si>
    <t>Lưỡi lợn</t>
  </si>
  <si>
    <t>Ruột non</t>
  </si>
  <si>
    <t>Thịt thăn bò (phần nạc)</t>
  </si>
  <si>
    <t>thitbo</t>
  </si>
  <si>
    <t>Thịt bò tươi (cả con- cả nạc lẫn mỡ)</t>
  </si>
  <si>
    <t>Thịt ức bò (phần nạc)</t>
  </si>
  <si>
    <t>Thịt ức bò (nạc và mỡ)</t>
  </si>
  <si>
    <t>Sườn bò (nạc và mỡ)</t>
  </si>
  <si>
    <t>Bắp bò</t>
  </si>
  <si>
    <t>Lưỡi bò</t>
  </si>
  <si>
    <t>Dạ dày bò</t>
  </si>
  <si>
    <t xml:space="preserve">Mỡ bò </t>
  </si>
  <si>
    <t>Phổi bò</t>
  </si>
  <si>
    <t>Gan bò</t>
  </si>
  <si>
    <t>Thận bò</t>
  </si>
  <si>
    <t>Tim bò</t>
  </si>
  <si>
    <t>Óc bò</t>
  </si>
  <si>
    <t>Đùi gà, thịt</t>
  </si>
  <si>
    <t>gatoi</t>
  </si>
  <si>
    <t>Đùi gà, thịt và da</t>
  </si>
  <si>
    <t>Cánh gà, thịt</t>
  </si>
  <si>
    <t>thitga</t>
  </si>
  <si>
    <t>Cánh gà ,thịt và da</t>
  </si>
  <si>
    <t>Cẳng gà, thịt</t>
  </si>
  <si>
    <t>Cẳng gà, thịt và da</t>
  </si>
  <si>
    <t>Chân gà, thịt</t>
  </si>
  <si>
    <t>Chân gà, thịt và da</t>
  </si>
  <si>
    <t>Cổ gà, thịt</t>
  </si>
  <si>
    <t>Cổ gà, thịt và da</t>
  </si>
  <si>
    <t>Ức gà, thịt</t>
  </si>
  <si>
    <t>Ức gà, thịt và da</t>
  </si>
  <si>
    <t>Lưng gà, thịt</t>
  </si>
  <si>
    <t>Lưng gà, thịt và da</t>
  </si>
  <si>
    <t>Tim gà</t>
  </si>
  <si>
    <t>Gan ga</t>
  </si>
  <si>
    <t>Thịt gà xay</t>
  </si>
  <si>
    <t>Da gà</t>
  </si>
  <si>
    <t>Vịt nuôi, thịt</t>
  </si>
  <si>
    <t>thitvit</t>
  </si>
  <si>
    <t>Vịt muôi, thịt và da</t>
  </si>
  <si>
    <t>Vịt hoang dã, thịt và da</t>
  </si>
  <si>
    <t>Gan vịt</t>
  </si>
  <si>
    <t>Bí đao</t>
  </si>
  <si>
    <t>bixanh</t>
  </si>
  <si>
    <t>Bí xanh (mùa hè)</t>
  </si>
  <si>
    <t>Bí xanh (baby)</t>
  </si>
  <si>
    <t>Bưởi</t>
  </si>
  <si>
    <t>Bưởi chùm</t>
  </si>
  <si>
    <t>Bắp ngô ngọt</t>
  </si>
  <si>
    <t>bau</t>
  </si>
  <si>
    <t>Bầu</t>
  </si>
  <si>
    <t>Bông hẹ</t>
  </si>
  <si>
    <t>Củ hành</t>
  </si>
  <si>
    <t>cantay</t>
  </si>
  <si>
    <t>Cần tây</t>
  </si>
  <si>
    <t>Cây bạc hà lục</t>
  </si>
  <si>
    <t>Cây bạc hà cay</t>
  </si>
  <si>
    <t>Củ diếp xoắn</t>
  </si>
  <si>
    <t>caithia</t>
  </si>
  <si>
    <t>Cải thìa</t>
  </si>
  <si>
    <t>bapcai</t>
  </si>
  <si>
    <t>Cải bắp</t>
  </si>
  <si>
    <t>caithao</t>
  </si>
  <si>
    <t>Cải thảo</t>
  </si>
  <si>
    <t>caixoong</t>
  </si>
  <si>
    <t>Cải xoong</t>
  </si>
  <si>
    <t>caichip</t>
  </si>
  <si>
    <t>Cải chíp</t>
  </si>
  <si>
    <t>caicuc</t>
  </si>
  <si>
    <t>Cải cúc</t>
  </si>
  <si>
    <t>Cải xoăn Kale</t>
  </si>
  <si>
    <t>caimeo</t>
  </si>
  <si>
    <t>Cải mèo</t>
  </si>
  <si>
    <t>caingong</t>
  </si>
  <si>
    <t xml:space="preserve">Cải ngồng </t>
  </si>
  <si>
    <t>caingot</t>
  </si>
  <si>
    <t>Cải ngọt</t>
  </si>
  <si>
    <t>Cải xanh turmips</t>
  </si>
  <si>
    <t>catim</t>
  </si>
  <si>
    <t>Cà tím</t>
  </si>
  <si>
    <t>Cải đại hoàng</t>
  </si>
  <si>
    <t>Cây Atiso</t>
  </si>
  <si>
    <t>Củ đậu</t>
  </si>
  <si>
    <t>Cà chua xanh</t>
  </si>
  <si>
    <t>cucai</t>
  </si>
  <si>
    <t>Củ cải trắng</t>
  </si>
  <si>
    <t>Chanh (quả)</t>
  </si>
  <si>
    <t>Chanh dây</t>
  </si>
  <si>
    <t>Cam (quả)</t>
  </si>
  <si>
    <t>Chuối</t>
  </si>
  <si>
    <t>Chôm chôm</t>
  </si>
  <si>
    <t>Củ nghệ</t>
  </si>
  <si>
    <t>Củ dền</t>
  </si>
  <si>
    <t>Đậu rồng (lá)</t>
  </si>
  <si>
    <t>Đậu phụ lụa mềm</t>
  </si>
  <si>
    <t>Đậu phụ lụa rắn</t>
  </si>
  <si>
    <t>Đậu phụ okara</t>
  </si>
  <si>
    <t>dauphu</t>
  </si>
  <si>
    <t>Đậu phụ rán</t>
  </si>
  <si>
    <t>Đu đủ</t>
  </si>
  <si>
    <t>giado</t>
  </si>
  <si>
    <t>Giá đỗ</t>
  </si>
  <si>
    <t>Gừng</t>
  </si>
  <si>
    <t>Gạo nâu/ gạo nức</t>
  </si>
  <si>
    <t>Gạo nếp</t>
  </si>
  <si>
    <t>gaote</t>
  </si>
  <si>
    <t>Gạo trắng</t>
  </si>
  <si>
    <t>Húng quế</t>
  </si>
  <si>
    <t>Hoa chuối</t>
  </si>
  <si>
    <t>Hẹ lá</t>
  </si>
  <si>
    <t>Hồng xiêm</t>
  </si>
  <si>
    <t>Hành lá</t>
  </si>
  <si>
    <t>Hạt điều</t>
  </si>
  <si>
    <t>Hạnh nhân</t>
  </si>
  <si>
    <t>Hạt sen</t>
  </si>
  <si>
    <t>Hạt hướng dương</t>
  </si>
  <si>
    <t>Hạt é</t>
  </si>
  <si>
    <t>Khoai sọ</t>
  </si>
  <si>
    <t>Khế</t>
  </si>
  <si>
    <t>Khổ quả</t>
  </si>
  <si>
    <t>raungot</t>
  </si>
  <si>
    <t>Rau ngót</t>
  </si>
  <si>
    <t>raubi</t>
  </si>
  <si>
    <t>Rau bí</t>
  </si>
  <si>
    <t>Rau húng</t>
  </si>
  <si>
    <t>Rau khoai lang</t>
  </si>
  <si>
    <t>Rau linh giới</t>
  </si>
  <si>
    <t>Rau ngổ</t>
  </si>
  <si>
    <t>Rau diếp xanh (xà lách xanh)</t>
  </si>
  <si>
    <t>Rau diếp đỏ (xà lách đỏ)</t>
  </si>
  <si>
    <t>Rau mùi tây (ngò tây)</t>
  </si>
  <si>
    <t>caiboxoi</t>
  </si>
  <si>
    <t>Cải bó xôi</t>
  </si>
  <si>
    <t>Rau thì là</t>
  </si>
  <si>
    <t>Rong biển/ thạch trắng agar tươi</t>
  </si>
  <si>
    <t>Rong biển agar khô</t>
  </si>
  <si>
    <t>Rong biền xoắn ốc tươi</t>
  </si>
  <si>
    <t>Rong biển xoắn ốc khô</t>
  </si>
  <si>
    <t>Rong biển kelp (tảo biển ) tươi</t>
  </si>
  <si>
    <t>Khoai lang</t>
  </si>
  <si>
    <t>Khoai lang nghệ</t>
  </si>
  <si>
    <t>Khoai môn</t>
  </si>
  <si>
    <t>khoaitay</t>
  </si>
  <si>
    <t>khoaitaychien</t>
  </si>
  <si>
    <t>Khoai tây chiên</t>
  </si>
  <si>
    <t>bingo</t>
  </si>
  <si>
    <t>Bí ngô</t>
  </si>
  <si>
    <t>cachua</t>
  </si>
  <si>
    <t>caphao</t>
  </si>
  <si>
    <t>Cà pháo</t>
  </si>
  <si>
    <t>duamuoi</t>
  </si>
  <si>
    <t>Dưa muối</t>
  </si>
  <si>
    <t>carot</t>
  </si>
  <si>
    <t>caixanh</t>
  </si>
  <si>
    <t>Cải xanh</t>
  </si>
  <si>
    <t>canta</t>
  </si>
  <si>
    <t>Cần ta</t>
  </si>
  <si>
    <t>doqua</t>
  </si>
  <si>
    <t>Đậu cô ve</t>
  </si>
  <si>
    <t>duachuot</t>
  </si>
  <si>
    <t>Dưa chuột</t>
  </si>
  <si>
    <t>mang</t>
  </si>
  <si>
    <t>Măng chua</t>
  </si>
  <si>
    <t>Mộc nhĩ</t>
  </si>
  <si>
    <t>muop</t>
  </si>
  <si>
    <t>Mướp</t>
  </si>
  <si>
    <t>namhuong</t>
  </si>
  <si>
    <t>Nấm hương khô</t>
  </si>
  <si>
    <t>namtuoi</t>
  </si>
  <si>
    <t>Nấm tươi</t>
  </si>
  <si>
    <t>Ớt vàng to</t>
  </si>
  <si>
    <t>Ran kinh giới</t>
  </si>
  <si>
    <t>rauday</t>
  </si>
  <si>
    <t>Rau đay</t>
  </si>
  <si>
    <t>rauden</t>
  </si>
  <si>
    <t>Rau dền</t>
  </si>
  <si>
    <t>mongtoi</t>
  </si>
  <si>
    <t>Rau mồng tơi</t>
  </si>
  <si>
    <t>Rau mùi</t>
  </si>
  <si>
    <t>raumuong</t>
  </si>
  <si>
    <t>Rau răm</t>
  </si>
  <si>
    <t>Rau thơm</t>
  </si>
  <si>
    <t>suhao</t>
  </si>
  <si>
    <t>Su hào</t>
  </si>
  <si>
    <t>susu</t>
  </si>
  <si>
    <t>suplo</t>
  </si>
  <si>
    <t>Súp lơ</t>
  </si>
  <si>
    <t>Tía tô</t>
  </si>
  <si>
    <t>chalon</t>
  </si>
  <si>
    <t>giolon</t>
  </si>
  <si>
    <t>Chả lụa</t>
  </si>
  <si>
    <t>chaque</t>
  </si>
  <si>
    <t>Chả quế</t>
  </si>
  <si>
    <t>chaca</t>
  </si>
  <si>
    <t>Chả cá</t>
  </si>
  <si>
    <t>cabong</t>
  </si>
  <si>
    <t>Cá bống</t>
  </si>
  <si>
    <t>cachep</t>
  </si>
  <si>
    <t>Cá chép</t>
  </si>
  <si>
    <t>Cá giếc</t>
  </si>
  <si>
    <t>Catrung</t>
  </si>
  <si>
    <t>Cá trứng</t>
  </si>
  <si>
    <t>Cá khô</t>
  </si>
  <si>
    <t>Cá lóc</t>
  </si>
  <si>
    <t>Cá mè</t>
  </si>
  <si>
    <t>Cá mỡ</t>
  </si>
  <si>
    <t>cacom</t>
  </si>
  <si>
    <t>Cá cơm</t>
  </si>
  <si>
    <t>Cá nạc</t>
  </si>
  <si>
    <t>Cá ngừ</t>
  </si>
  <si>
    <t>canuc</t>
  </si>
  <si>
    <t>Cá nục</t>
  </si>
  <si>
    <t>cavien</t>
  </si>
  <si>
    <t>Cá viên</t>
  </si>
  <si>
    <t>Cá phèn</t>
  </si>
  <si>
    <t>Cá quả (cá lóc)</t>
  </si>
  <si>
    <t>Cá rô đồng</t>
  </si>
  <si>
    <t>rophi</t>
  </si>
  <si>
    <t>Cá rô phi</t>
  </si>
  <si>
    <t>Cá thu</t>
  </si>
  <si>
    <t>catram</t>
  </si>
  <si>
    <t>Cá trắm cỏ</t>
  </si>
  <si>
    <t>Cá trê</t>
  </si>
  <si>
    <t>catroi</t>
  </si>
  <si>
    <t>Cá trôi</t>
  </si>
  <si>
    <t>Chà bông cá lóc</t>
  </si>
  <si>
    <t>Cua biển</t>
  </si>
  <si>
    <t>cuaxay</t>
  </si>
  <si>
    <t>Cua đồng</t>
  </si>
  <si>
    <t>hen</t>
  </si>
  <si>
    <t>Hến</t>
  </si>
  <si>
    <t>Lươn</t>
  </si>
  <si>
    <t>Mực khô</t>
  </si>
  <si>
    <t>Mực tươi</t>
  </si>
  <si>
    <t>Ốc bươu</t>
  </si>
  <si>
    <t>Ốc nhồi</t>
  </si>
  <si>
    <t>Ốc vặn</t>
  </si>
  <si>
    <t>Tôm biển</t>
  </si>
  <si>
    <t>tom</t>
  </si>
  <si>
    <t>Tôm đồng</t>
  </si>
  <si>
    <t>Tôm khô</t>
  </si>
  <si>
    <t>Trai</t>
  </si>
  <si>
    <t>Lòng đỏ trứng gà</t>
  </si>
  <si>
    <t>Lòng đỏ trứng vịt</t>
  </si>
  <si>
    <t>Lòng trắng trứnggà</t>
  </si>
  <si>
    <t>Lòng trắng trứngvịt</t>
  </si>
  <si>
    <t>trungga</t>
  </si>
  <si>
    <t>trungvit</t>
  </si>
  <si>
    <t>Trứng vịt</t>
  </si>
  <si>
    <t>trungcut</t>
  </si>
  <si>
    <t>Trứng cút</t>
  </si>
  <si>
    <t>dauan</t>
  </si>
  <si>
    <t>nem</t>
  </si>
  <si>
    <t>Nem rán</t>
  </si>
  <si>
    <t>lacnhan</t>
  </si>
  <si>
    <t>xa</t>
  </si>
  <si>
    <t>Xả ớt</t>
  </si>
  <si>
    <t>dotrang</t>
  </si>
  <si>
    <t>Đỗ trắng</t>
  </si>
  <si>
    <t>docmung</t>
  </si>
  <si>
    <t>Dọc mùng</t>
  </si>
  <si>
    <t>mechua</t>
  </si>
  <si>
    <t>ngao</t>
  </si>
  <si>
    <t>Ngao</t>
  </si>
  <si>
    <t>daudo</t>
  </si>
  <si>
    <t>Đậu đỏ</t>
  </si>
  <si>
    <t>dua</t>
  </si>
  <si>
    <t>Dừa quả</t>
  </si>
  <si>
    <t>xucxich</t>
  </si>
  <si>
    <t>Xúc xích</t>
  </si>
  <si>
    <t>mamtep</t>
  </si>
  <si>
    <t>Mắm tép</t>
  </si>
  <si>
    <t>MÃ TP</t>
  </si>
  <si>
    <t>Cải ngọt xào</t>
  </si>
  <si>
    <t>Thịt gà</t>
  </si>
  <si>
    <t>Thịt kho tầu</t>
  </si>
  <si>
    <t>Trứng chim cút chiên</t>
  </si>
  <si>
    <t>Canh me chua</t>
  </si>
  <si>
    <t>Đậu phụ sốt cà chua</t>
  </si>
  <si>
    <t>Giấy ăn</t>
  </si>
  <si>
    <t>Trứng rán</t>
  </si>
  <si>
    <t>Khoai tây xào</t>
  </si>
  <si>
    <t>Canh rau ngót nấu thịt</t>
  </si>
  <si>
    <t>Áp dụng từ ngày 01/10/2018 đến ngày 05/10/2018</t>
  </si>
  <si>
    <t>Gà rang gừng</t>
  </si>
  <si>
    <t xml:space="preserve">Nem </t>
  </si>
  <si>
    <t>Cá kho nhừ</t>
  </si>
  <si>
    <t>Cá biển</t>
  </si>
  <si>
    <t>Trường THCS Ngọc Lâm (Tuần 1) tháng 10 năm 2018</t>
  </si>
  <si>
    <t>Thịt + tôm rang</t>
  </si>
  <si>
    <t>Tôm</t>
  </si>
  <si>
    <t>Củ cải , cà rốt</t>
  </si>
  <si>
    <t>Canh bí đỏ nấu xương</t>
  </si>
  <si>
    <t>Xương cục</t>
  </si>
  <si>
    <t>Bí đỏ</t>
  </si>
  <si>
    <t>Củ cải</t>
  </si>
  <si>
    <t>Thịt xay rang hành</t>
  </si>
  <si>
    <t>Chả lợn rim</t>
  </si>
  <si>
    <t>Bò sốt vang</t>
  </si>
  <si>
    <t>Thịt bò</t>
  </si>
  <si>
    <t>Gia vị</t>
  </si>
  <si>
    <t>Trường THCS Ngọc Lâm (Tuần 2) tháng 10 năm 2018</t>
  </si>
  <si>
    <t>Áp dụng từ ngày 08/10/2018 đến ngày 12/10/2018</t>
  </si>
  <si>
    <t>Sườn xào chua ngọt</t>
  </si>
  <si>
    <t>Xương sườn</t>
  </si>
  <si>
    <t>Chả cá rim sốt cà chua</t>
  </si>
  <si>
    <t>Bắp cải xào</t>
  </si>
  <si>
    <t>Bắp cải</t>
  </si>
  <si>
    <t>Giò lợn rim tiêu</t>
  </si>
  <si>
    <t>Giò lợn</t>
  </si>
  <si>
    <t>Cá roophi file tẩm rán</t>
  </si>
  <si>
    <t>Cá rophi</t>
  </si>
  <si>
    <t>Bột tẩm</t>
  </si>
  <si>
    <t>Thịt viên sốt cà chua</t>
  </si>
  <si>
    <t xml:space="preserve">Su su </t>
  </si>
  <si>
    <t>Thịt xay rang mắm</t>
  </si>
  <si>
    <t>Trứng rán ngô non</t>
  </si>
  <si>
    <t>Ngô non</t>
  </si>
  <si>
    <t>Gà tẩm rán</t>
  </si>
  <si>
    <t>Trường THCS Ngọc Lâm (Tuần 3) tháng 10 năm 2018</t>
  </si>
  <si>
    <t>Áp dụng từ ngày 15/10/2018 đến ngày 19/10/2018</t>
  </si>
  <si>
    <t>Su su , cà rốt</t>
  </si>
  <si>
    <t>Bò xào hành ,cần tây</t>
  </si>
  <si>
    <t>Hành,cần tây</t>
  </si>
  <si>
    <t>Cá sốt cà</t>
  </si>
  <si>
    <t>Chả kho trứng chim cút</t>
  </si>
  <si>
    <t>Gà viên rán</t>
  </si>
  <si>
    <t>Canh bí xanh nấu xương</t>
  </si>
  <si>
    <t>Bí xanh</t>
  </si>
  <si>
    <t>Thịt gà file</t>
  </si>
  <si>
    <t>Lạc chao dầu</t>
  </si>
  <si>
    <t>Trường THCS Ngọc Lâm (Tuần 4) tháng 10 năm 2018</t>
  </si>
  <si>
    <t>Áp dụng từ ngày 22/10/2018 đến ngày 26/10/2018</t>
  </si>
  <si>
    <t>Thịt bò xay làm chả</t>
  </si>
  <si>
    <t>Giò sống</t>
  </si>
  <si>
    <t>Xúc xích chiên</t>
  </si>
  <si>
    <t>Thịt kho trứng chim cút</t>
  </si>
  <si>
    <t>Thịt+ đậu sốt cà chua</t>
  </si>
  <si>
    <t>Cá tẩm rá</t>
  </si>
  <si>
    <t>Cá basafile</t>
  </si>
  <si>
    <t>(  Canh rau có thể thay đổi theo mùa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</si>
</sst>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0.000"/>
    <numFmt numFmtId="165" formatCode="#,##0.000"/>
    <numFmt numFmtId="166" formatCode="#,##0.0000"/>
    <numFmt numFmtId="167" formatCode="#,##0;[Red]#,##0"/>
    <numFmt numFmtId="168" formatCode="_(* #,##0.000_);_(* \(#,##0.000\);_(* &quot;-&quot;???_);_(@_)"/>
  </numFmts>
  <fonts count="25" x14ac:knownFonts="1">
    <font>
      <sz val="10"/>
      <name val="Arial"/>
      <family val="2"/>
    </font>
    <font>
      <sz val="10"/>
      <name val="Arial"/>
      <family val="2"/>
      <charset val="163"/>
    </font>
    <font>
      <sz val="12"/>
      <color indexed="48"/>
      <name val="Times New Roman"/>
      <family val="1"/>
    </font>
    <font>
      <sz val="10"/>
      <name val="Times New Roman"/>
      <family val="1"/>
    </font>
    <font>
      <b/>
      <sz val="14"/>
      <color indexed="12"/>
      <name val="Times New Roman"/>
      <family val="1"/>
    </font>
    <font>
      <sz val="12"/>
      <name val="Times New Roman"/>
      <family val="1"/>
    </font>
    <font>
      <i/>
      <sz val="10"/>
      <color indexed="12"/>
      <name val="Times New Roman"/>
      <family val="1"/>
    </font>
    <font>
      <b/>
      <sz val="16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63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3" fillId="0" borderId="0"/>
  </cellStyleXfs>
  <cellXfs count="162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1" applyFont="1" applyAlignment="1">
      <alignment horizontal="left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/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7" fillId="0" borderId="0" xfId="1" applyFont="1" applyBorder="1" applyAlignment="1"/>
    <xf numFmtId="0" fontId="8" fillId="0" borderId="0" xfId="1" applyFont="1" applyBorder="1" applyAlignment="1">
      <alignment horizont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5" fillId="0" borderId="0" xfId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165" fontId="5" fillId="0" borderId="1" xfId="0" applyNumberFormat="1" applyFont="1" applyBorder="1"/>
    <xf numFmtId="3" fontId="5" fillId="0" borderId="1" xfId="0" applyNumberFormat="1" applyFont="1" applyBorder="1"/>
    <xf numFmtId="3" fontId="5" fillId="0" borderId="1" xfId="0" applyNumberFormat="1" applyFont="1" applyFill="1" applyBorder="1"/>
    <xf numFmtId="165" fontId="5" fillId="0" borderId="1" xfId="1" applyNumberFormat="1" applyFont="1" applyBorder="1"/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5" fontId="11" fillId="0" borderId="1" xfId="0" applyNumberFormat="1" applyFont="1" applyBorder="1"/>
    <xf numFmtId="0" fontId="14" fillId="0" borderId="1" xfId="0" applyFont="1" applyBorder="1" applyAlignment="1">
      <alignment horizontal="center"/>
    </xf>
    <xf numFmtId="3" fontId="11" fillId="0" borderId="1" xfId="0" applyNumberFormat="1" applyFont="1" applyBorder="1"/>
    <xf numFmtId="3" fontId="11" fillId="0" borderId="1" xfId="0" applyNumberFormat="1" applyFont="1" applyFill="1" applyBorder="1"/>
    <xf numFmtId="166" fontId="11" fillId="0" borderId="1" xfId="0" applyNumberFormat="1" applyFont="1" applyFill="1" applyBorder="1"/>
    <xf numFmtId="3" fontId="11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165" fontId="5" fillId="0" borderId="1" xfId="2" applyNumberFormat="1" applyFont="1" applyBorder="1"/>
    <xf numFmtId="0" fontId="15" fillId="0" borderId="1" xfId="0" applyFont="1" applyBorder="1"/>
    <xf numFmtId="0" fontId="5" fillId="0" borderId="1" xfId="3" applyFont="1" applyBorder="1" applyAlignment="1">
      <alignment vertical="center" wrapText="1"/>
    </xf>
    <xf numFmtId="3" fontId="5" fillId="0" borderId="0" xfId="1" applyNumberFormat="1" applyFont="1" applyBorder="1"/>
    <xf numFmtId="0" fontId="15" fillId="0" borderId="1" xfId="0" applyFont="1" applyBorder="1" applyAlignment="1">
      <alignment vertical="center"/>
    </xf>
    <xf numFmtId="165" fontId="16" fillId="0" borderId="1" xfId="0" applyNumberFormat="1" applyFont="1" applyBorder="1"/>
    <xf numFmtId="3" fontId="15" fillId="0" borderId="1" xfId="0" applyNumberFormat="1" applyFont="1" applyBorder="1"/>
    <xf numFmtId="3" fontId="15" fillId="0" borderId="1" xfId="0" applyNumberFormat="1" applyFont="1" applyFill="1" applyBorder="1"/>
    <xf numFmtId="165" fontId="17" fillId="0" borderId="1" xfId="0" applyNumberFormat="1" applyFont="1" applyBorder="1"/>
    <xf numFmtId="0" fontId="5" fillId="0" borderId="0" xfId="1" applyFont="1" applyBorder="1" applyAlignment="1">
      <alignment vertical="center"/>
    </xf>
    <xf numFmtId="165" fontId="5" fillId="0" borderId="0" xfId="1" applyNumberFormat="1" applyFont="1" applyBorder="1"/>
    <xf numFmtId="0" fontId="5" fillId="0" borderId="0" xfId="1" applyFont="1" applyBorder="1" applyAlignment="1">
      <alignment horizontal="center"/>
    </xf>
    <xf numFmtId="0" fontId="21" fillId="0" borderId="0" xfId="6" applyFont="1"/>
    <xf numFmtId="0" fontId="22" fillId="0" borderId="1" xfId="6" applyFont="1" applyBorder="1" applyAlignment="1">
      <alignment horizontal="center"/>
    </xf>
    <xf numFmtId="0" fontId="23" fillId="0" borderId="0" xfId="6" applyFont="1"/>
    <xf numFmtId="0" fontId="23" fillId="0" borderId="1" xfId="6" applyFont="1" applyBorder="1" applyAlignment="1">
      <alignment horizontal="center"/>
    </xf>
    <xf numFmtId="0" fontId="23" fillId="0" borderId="1" xfId="6" applyFont="1" applyBorder="1"/>
    <xf numFmtId="0" fontId="23" fillId="0" borderId="0" xfId="6" applyFont="1" applyAlignment="1">
      <alignment vertical="center" wrapText="1"/>
    </xf>
    <xf numFmtId="0" fontId="21" fillId="0" borderId="1" xfId="6" applyFont="1" applyBorder="1"/>
    <xf numFmtId="0" fontId="23" fillId="0" borderId="1" xfId="6" applyFont="1" applyBorder="1" applyAlignment="1">
      <alignment vertical="center" wrapText="1"/>
    </xf>
    <xf numFmtId="0" fontId="21" fillId="0" borderId="0" xfId="6" applyFont="1" applyAlignment="1">
      <alignment horizontal="center"/>
    </xf>
    <xf numFmtId="167" fontId="15" fillId="0" borderId="1" xfId="5" applyNumberFormat="1" applyFont="1" applyFill="1" applyBorder="1" applyAlignment="1">
      <alignment horizontal="center"/>
    </xf>
    <xf numFmtId="0" fontId="3" fillId="0" borderId="0" xfId="1" applyFont="1" applyAlignment="1"/>
    <xf numFmtId="0" fontId="5" fillId="0" borderId="1" xfId="2" applyFont="1" applyBorder="1" applyAlignment="1">
      <alignment vertical="center"/>
    </xf>
    <xf numFmtId="3" fontId="11" fillId="0" borderId="1" xfId="0" applyNumberFormat="1" applyFont="1" applyFill="1" applyBorder="1" applyAlignment="1">
      <alignment horizontal="center"/>
    </xf>
    <xf numFmtId="165" fontId="24" fillId="0" borderId="1" xfId="0" applyNumberFormat="1" applyFont="1" applyBorder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5" fillId="0" borderId="1" xfId="4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/>
    </xf>
    <xf numFmtId="165" fontId="15" fillId="0" borderId="1" xfId="0" applyNumberFormat="1" applyFont="1" applyBorder="1"/>
    <xf numFmtId="3" fontId="16" fillId="0" borderId="1" xfId="0" applyNumberFormat="1" applyFont="1" applyBorder="1"/>
    <xf numFmtId="165" fontId="11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vertical="center"/>
    </xf>
    <xf numFmtId="3" fontId="16" fillId="0" borderId="1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vertical="center"/>
    </xf>
    <xf numFmtId="3" fontId="16" fillId="0" borderId="9" xfId="0" applyNumberFormat="1" applyFont="1" applyBorder="1" applyAlignment="1">
      <alignment vertical="center"/>
    </xf>
    <xf numFmtId="0" fontId="5" fillId="0" borderId="1" xfId="5" applyFont="1" applyFill="1" applyBorder="1"/>
    <xf numFmtId="164" fontId="5" fillId="0" borderId="1" xfId="5" applyNumberFormat="1" applyFont="1" applyBorder="1"/>
    <xf numFmtId="168" fontId="5" fillId="0" borderId="1" xfId="5" applyNumberFormat="1" applyFont="1" applyFill="1" applyBorder="1" applyAlignment="1">
      <alignment horizontal="right"/>
    </xf>
    <xf numFmtId="3" fontId="5" fillId="0" borderId="1" xfId="5" applyNumberFormat="1" applyFont="1" applyFill="1" applyBorder="1" applyAlignment="1">
      <alignment horizontal="right"/>
    </xf>
    <xf numFmtId="0" fontId="5" fillId="0" borderId="1" xfId="5" applyFont="1" applyBorder="1"/>
    <xf numFmtId="3" fontId="5" fillId="0" borderId="1" xfId="5" applyNumberFormat="1" applyFont="1" applyBorder="1"/>
    <xf numFmtId="165" fontId="5" fillId="0" borderId="1" xfId="5" applyNumberFormat="1" applyFont="1" applyFill="1" applyBorder="1" applyAlignment="1">
      <alignment horizontal="right"/>
    </xf>
    <xf numFmtId="0" fontId="5" fillId="0" borderId="1" xfId="4" applyFont="1" applyBorder="1" applyAlignment="1"/>
    <xf numFmtId="165" fontId="5" fillId="0" borderId="1" xfId="4" applyNumberFormat="1" applyFont="1" applyFill="1" applyBorder="1"/>
    <xf numFmtId="3" fontId="5" fillId="0" borderId="1" xfId="8" applyNumberFormat="1" applyFont="1" applyBorder="1" applyAlignment="1">
      <alignment vertical="center"/>
    </xf>
    <xf numFmtId="3" fontId="5" fillId="0" borderId="1" xfId="8" applyNumberFormat="1" applyFont="1" applyBorder="1" applyAlignment="1">
      <alignment horizontal="center" vertical="center"/>
    </xf>
    <xf numFmtId="0" fontId="5" fillId="0" borderId="10" xfId="3" applyFont="1" applyBorder="1" applyAlignment="1">
      <alignment vertical="center" wrapText="1"/>
    </xf>
    <xf numFmtId="0" fontId="5" fillId="0" borderId="1" xfId="4" applyFont="1" applyBorder="1" applyAlignment="1">
      <alignment vertical="center"/>
    </xf>
    <xf numFmtId="0" fontId="5" fillId="0" borderId="1" xfId="8" applyFont="1" applyFill="1" applyBorder="1"/>
    <xf numFmtId="165" fontId="5" fillId="0" borderId="1" xfId="8" applyNumberFormat="1" applyFont="1" applyFill="1" applyBorder="1" applyAlignment="1">
      <alignment horizontal="right"/>
    </xf>
    <xf numFmtId="3" fontId="5" fillId="0" borderId="1" xfId="8" applyNumberFormat="1" applyFont="1" applyFill="1" applyBorder="1" applyAlignment="1">
      <alignment horizontal="right"/>
    </xf>
    <xf numFmtId="0" fontId="5" fillId="0" borderId="1" xfId="9" applyFont="1" applyBorder="1" applyAlignment="1"/>
    <xf numFmtId="165" fontId="5" fillId="0" borderId="1" xfId="9" applyNumberFormat="1" applyFont="1" applyFill="1" applyBorder="1"/>
    <xf numFmtId="3" fontId="5" fillId="0" borderId="1" xfId="9" applyNumberFormat="1" applyFont="1" applyBorder="1"/>
    <xf numFmtId="0" fontId="5" fillId="0" borderId="1" xfId="8" applyFont="1" applyBorder="1" applyAlignment="1">
      <alignment horizontal="left" vertical="center" wrapText="1"/>
    </xf>
    <xf numFmtId="165" fontId="5" fillId="0" borderId="1" xfId="8" applyNumberFormat="1" applyFont="1" applyBorder="1" applyAlignment="1">
      <alignment horizontal="right" vertical="center" wrapText="1"/>
    </xf>
    <xf numFmtId="3" fontId="5" fillId="0" borderId="1" xfId="8" applyNumberFormat="1" applyFont="1" applyBorder="1"/>
    <xf numFmtId="164" fontId="5" fillId="0" borderId="1" xfId="0" applyNumberFormat="1" applyFont="1" applyFill="1" applyBorder="1"/>
    <xf numFmtId="0" fontId="5" fillId="0" borderId="1" xfId="5" applyFont="1" applyBorder="1" applyAlignment="1">
      <alignment vertical="center" wrapText="1"/>
    </xf>
    <xf numFmtId="44" fontId="5" fillId="0" borderId="11" xfId="9" applyNumberFormat="1" applyFont="1" applyBorder="1" applyAlignment="1">
      <alignment horizontal="center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3" fontId="16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 vertical="center"/>
    </xf>
    <xf numFmtId="0" fontId="20" fillId="0" borderId="0" xfId="6" applyFont="1" applyAlignment="1">
      <alignment horizontal="center"/>
    </xf>
    <xf numFmtId="0" fontId="10" fillId="0" borderId="0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44" fontId="5" fillId="0" borderId="10" xfId="9" applyNumberFormat="1" applyFont="1" applyBorder="1" applyAlignment="1">
      <alignment horizontal="center" vertical="center" wrapText="1"/>
    </xf>
    <xf numFmtId="44" fontId="5" fillId="0" borderId="12" xfId="9" applyNumberFormat="1" applyFont="1" applyBorder="1" applyAlignment="1">
      <alignment horizontal="center" vertical="center" wrapText="1"/>
    </xf>
    <xf numFmtId="44" fontId="5" fillId="0" borderId="11" xfId="9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 wrapText="1"/>
    </xf>
    <xf numFmtId="0" fontId="5" fillId="0" borderId="11" xfId="5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 wrapText="1"/>
    </xf>
  </cellXfs>
  <cellStyles count="10">
    <cellStyle name="Normal" xfId="0" builtinId="0"/>
    <cellStyle name="Normal 2" xfId="7"/>
    <cellStyle name="Normal_Bảng tính định lượng calo thưc phẩm 1" xfId="6"/>
    <cellStyle name="Normal_HACH TOAN ngoc lam1 (3)" xfId="5"/>
    <cellStyle name="Normal_Ngọc lâm 1" xfId="8"/>
    <cellStyle name="Normal_Sheet1" xfId="2"/>
    <cellStyle name="Normal_Sheet1_Đức Giang ko VAT 23K (1)" xfId="3"/>
    <cellStyle name="Normal_Sheet1_Ngọc lâm 1" xfId="9"/>
    <cellStyle name="Normal_Sheet1_Ngoc lam24K ko VAT" xfId="4"/>
    <cellStyle name="Normal_Tban A 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1</xdr:col>
      <xdr:colOff>942975</xdr:colOff>
      <xdr:row>7</xdr:row>
      <xdr:rowOff>9525</xdr:rowOff>
    </xdr:to>
    <xdr:pic>
      <xdr:nvPicPr>
        <xdr:cNvPr id="2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4001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942975</xdr:colOff>
      <xdr:row>7</xdr:row>
      <xdr:rowOff>9525</xdr:rowOff>
    </xdr:to>
    <xdr:pic>
      <xdr:nvPicPr>
        <xdr:cNvPr id="3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4001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942975</xdr:colOff>
      <xdr:row>7</xdr:row>
      <xdr:rowOff>28575</xdr:rowOff>
    </xdr:to>
    <xdr:pic>
      <xdr:nvPicPr>
        <xdr:cNvPr id="4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4001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1</xdr:col>
      <xdr:colOff>942975</xdr:colOff>
      <xdr:row>7</xdr:row>
      <xdr:rowOff>9525</xdr:rowOff>
    </xdr:to>
    <xdr:pic>
      <xdr:nvPicPr>
        <xdr:cNvPr id="2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4001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942975</xdr:colOff>
      <xdr:row>7</xdr:row>
      <xdr:rowOff>9525</xdr:rowOff>
    </xdr:to>
    <xdr:pic>
      <xdr:nvPicPr>
        <xdr:cNvPr id="3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4001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942975</xdr:colOff>
      <xdr:row>7</xdr:row>
      <xdr:rowOff>28575</xdr:rowOff>
    </xdr:to>
    <xdr:pic>
      <xdr:nvPicPr>
        <xdr:cNvPr id="4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4001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1</xdr:col>
      <xdr:colOff>942975</xdr:colOff>
      <xdr:row>7</xdr:row>
      <xdr:rowOff>9525</xdr:rowOff>
    </xdr:to>
    <xdr:pic>
      <xdr:nvPicPr>
        <xdr:cNvPr id="2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4001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942975</xdr:colOff>
      <xdr:row>7</xdr:row>
      <xdr:rowOff>9525</xdr:rowOff>
    </xdr:to>
    <xdr:pic>
      <xdr:nvPicPr>
        <xdr:cNvPr id="3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4001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942975</xdr:colOff>
      <xdr:row>7</xdr:row>
      <xdr:rowOff>28575</xdr:rowOff>
    </xdr:to>
    <xdr:pic>
      <xdr:nvPicPr>
        <xdr:cNvPr id="4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4001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1</xdr:col>
      <xdr:colOff>942975</xdr:colOff>
      <xdr:row>7</xdr:row>
      <xdr:rowOff>9525</xdr:rowOff>
    </xdr:to>
    <xdr:pic>
      <xdr:nvPicPr>
        <xdr:cNvPr id="2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4001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942975</xdr:colOff>
      <xdr:row>7</xdr:row>
      <xdr:rowOff>9525</xdr:rowOff>
    </xdr:to>
    <xdr:pic>
      <xdr:nvPicPr>
        <xdr:cNvPr id="3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4001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66675</xdr:rowOff>
    </xdr:from>
    <xdr:to>
      <xdr:col>1</xdr:col>
      <xdr:colOff>942975</xdr:colOff>
      <xdr:row>7</xdr:row>
      <xdr:rowOff>28575</xdr:rowOff>
    </xdr:to>
    <xdr:pic>
      <xdr:nvPicPr>
        <xdr:cNvPr id="4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4001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6"/>
  <sheetViews>
    <sheetView topLeftCell="A130" workbookViewId="0">
      <selection activeCell="B5" sqref="B5"/>
    </sheetView>
  </sheetViews>
  <sheetFormatPr defaultRowHeight="15" x14ac:dyDescent="0.25"/>
  <cols>
    <col min="1" max="1" width="9.140625" style="51"/>
    <col min="2" max="2" width="13.5703125" style="43" customWidth="1"/>
    <col min="3" max="3" width="44.5703125" style="43" customWidth="1"/>
    <col min="4" max="4" width="17" style="43" customWidth="1"/>
    <col min="5" max="6" width="9.140625" style="43"/>
    <col min="7" max="7" width="18.85546875" style="43" customWidth="1"/>
    <col min="8" max="16384" width="9.140625" style="43"/>
  </cols>
  <sheetData>
    <row r="2" spans="1:4" ht="18.75" x14ac:dyDescent="0.3">
      <c r="A2" s="132" t="s">
        <v>53</v>
      </c>
      <c r="B2" s="132"/>
      <c r="C2" s="132"/>
      <c r="D2" s="132"/>
    </row>
    <row r="4" spans="1:4" s="45" customFormat="1" ht="18" customHeight="1" x14ac:dyDescent="0.25">
      <c r="A4" s="44" t="s">
        <v>54</v>
      </c>
      <c r="B4" s="44" t="s">
        <v>55</v>
      </c>
      <c r="C4" s="44" t="s">
        <v>56</v>
      </c>
      <c r="D4" s="44" t="s">
        <v>57</v>
      </c>
    </row>
    <row r="5" spans="1:4" s="45" customFormat="1" ht="18" customHeight="1" x14ac:dyDescent="0.25">
      <c r="A5" s="46">
        <v>1</v>
      </c>
      <c r="B5" s="47"/>
      <c r="C5" s="47" t="s">
        <v>58</v>
      </c>
      <c r="D5" s="47">
        <v>2.6</v>
      </c>
    </row>
    <row r="6" spans="1:4" s="45" customFormat="1" ht="18" customHeight="1" x14ac:dyDescent="0.25">
      <c r="A6" s="46">
        <v>2</v>
      </c>
      <c r="B6" s="47"/>
      <c r="C6" s="47" t="s">
        <v>59</v>
      </c>
      <c r="D6" s="47">
        <v>1.43</v>
      </c>
    </row>
    <row r="7" spans="1:4" s="45" customFormat="1" ht="18" customHeight="1" x14ac:dyDescent="0.25">
      <c r="A7" s="46">
        <v>3</v>
      </c>
      <c r="B7" s="47"/>
      <c r="C7" s="47" t="s">
        <v>60</v>
      </c>
      <c r="D7" s="47">
        <v>1.98</v>
      </c>
    </row>
    <row r="8" spans="1:4" s="45" customFormat="1" ht="18" customHeight="1" x14ac:dyDescent="0.25">
      <c r="A8" s="46">
        <v>4</v>
      </c>
      <c r="B8" s="47" t="s">
        <v>61</v>
      </c>
      <c r="C8" s="47" t="s">
        <v>62</v>
      </c>
      <c r="D8" s="47">
        <v>1.48</v>
      </c>
    </row>
    <row r="9" spans="1:4" s="45" customFormat="1" ht="18" customHeight="1" x14ac:dyDescent="0.25">
      <c r="A9" s="46">
        <v>5</v>
      </c>
      <c r="B9" s="47"/>
      <c r="C9" s="47" t="s">
        <v>63</v>
      </c>
      <c r="D9" s="47">
        <v>2.36</v>
      </c>
    </row>
    <row r="10" spans="1:4" s="45" customFormat="1" ht="18" customHeight="1" x14ac:dyDescent="0.25">
      <c r="A10" s="46">
        <v>6</v>
      </c>
      <c r="B10" s="47"/>
      <c r="C10" s="47" t="s">
        <v>64</v>
      </c>
      <c r="D10" s="47">
        <v>1.36</v>
      </c>
    </row>
    <row r="11" spans="1:4" s="45" customFormat="1" ht="18" customHeight="1" x14ac:dyDescent="0.25">
      <c r="A11" s="46">
        <v>7</v>
      </c>
      <c r="B11" s="47"/>
      <c r="C11" s="47" t="s">
        <v>65</v>
      </c>
      <c r="D11" s="47">
        <v>2.4500000000000002</v>
      </c>
    </row>
    <row r="12" spans="1:4" s="45" customFormat="1" ht="18" customHeight="1" x14ac:dyDescent="0.25">
      <c r="A12" s="46">
        <v>8</v>
      </c>
      <c r="B12" s="47"/>
      <c r="C12" s="47" t="s">
        <v>66</v>
      </c>
      <c r="D12" s="47">
        <v>1.37</v>
      </c>
    </row>
    <row r="13" spans="1:4" s="45" customFormat="1" ht="18" customHeight="1" x14ac:dyDescent="0.25">
      <c r="A13" s="46">
        <v>9</v>
      </c>
      <c r="B13" s="47"/>
      <c r="C13" s="47" t="s">
        <v>67</v>
      </c>
      <c r="D13" s="47">
        <v>1</v>
      </c>
    </row>
    <row r="14" spans="1:4" s="45" customFormat="1" ht="18" customHeight="1" x14ac:dyDescent="0.25">
      <c r="A14" s="46">
        <v>10</v>
      </c>
      <c r="B14" s="47" t="s">
        <v>68</v>
      </c>
      <c r="C14" s="47" t="s">
        <v>69</v>
      </c>
      <c r="D14" s="47">
        <v>2.77</v>
      </c>
    </row>
    <row r="15" spans="1:4" s="45" customFormat="1" ht="18" customHeight="1" x14ac:dyDescent="0.25">
      <c r="A15" s="46">
        <v>11</v>
      </c>
      <c r="B15" s="47"/>
      <c r="C15" s="47" t="s">
        <v>70</v>
      </c>
      <c r="D15" s="47">
        <v>2.12</v>
      </c>
    </row>
    <row r="16" spans="1:4" s="45" customFormat="1" ht="18" customHeight="1" x14ac:dyDescent="0.25">
      <c r="A16" s="46">
        <v>12</v>
      </c>
      <c r="B16" s="47"/>
      <c r="C16" s="47" t="s">
        <v>71</v>
      </c>
      <c r="D16" s="47">
        <v>1.27</v>
      </c>
    </row>
    <row r="17" spans="1:4" s="45" customFormat="1" ht="18" customHeight="1" x14ac:dyDescent="0.25">
      <c r="A17" s="46">
        <v>13</v>
      </c>
      <c r="B17" s="47"/>
      <c r="C17" s="47" t="s">
        <v>72</v>
      </c>
      <c r="D17" s="47">
        <v>2.34</v>
      </c>
    </row>
    <row r="18" spans="1:4" s="45" customFormat="1" ht="18" customHeight="1" x14ac:dyDescent="0.25">
      <c r="A18" s="46">
        <v>14</v>
      </c>
      <c r="B18" s="47"/>
      <c r="C18" s="47" t="s">
        <v>73</v>
      </c>
      <c r="D18" s="47">
        <v>1.18</v>
      </c>
    </row>
    <row r="19" spans="1:4" s="45" customFormat="1" ht="18" customHeight="1" x14ac:dyDescent="0.25">
      <c r="A19" s="46">
        <v>15</v>
      </c>
      <c r="B19" s="47"/>
      <c r="C19" s="47" t="s">
        <v>74</v>
      </c>
      <c r="D19" s="47">
        <v>6.55</v>
      </c>
    </row>
    <row r="20" spans="1:4" s="45" customFormat="1" ht="18" customHeight="1" x14ac:dyDescent="0.25">
      <c r="A20" s="46">
        <v>16</v>
      </c>
      <c r="B20" s="47"/>
      <c r="C20" s="47" t="s">
        <v>75</v>
      </c>
      <c r="D20" s="47">
        <v>8.57</v>
      </c>
    </row>
    <row r="21" spans="1:4" s="45" customFormat="1" ht="18" customHeight="1" x14ac:dyDescent="0.25">
      <c r="A21" s="46">
        <v>17</v>
      </c>
      <c r="B21" s="47"/>
      <c r="C21" s="47" t="s">
        <v>76</v>
      </c>
      <c r="D21" s="47">
        <v>1</v>
      </c>
    </row>
    <row r="22" spans="1:4" s="45" customFormat="1" ht="18" customHeight="1" x14ac:dyDescent="0.25">
      <c r="A22" s="46">
        <v>18</v>
      </c>
      <c r="B22" s="47" t="s">
        <v>77</v>
      </c>
      <c r="C22" s="47" t="s">
        <v>78</v>
      </c>
      <c r="D22" s="47">
        <v>1.34</v>
      </c>
    </row>
    <row r="23" spans="1:4" s="45" customFormat="1" ht="18" customHeight="1" x14ac:dyDescent="0.25">
      <c r="A23" s="46">
        <v>19</v>
      </c>
      <c r="B23" s="47"/>
      <c r="C23" s="47" t="s">
        <v>79</v>
      </c>
      <c r="D23" s="47">
        <v>0.85</v>
      </c>
    </row>
    <row r="24" spans="1:4" s="45" customFormat="1" ht="18" customHeight="1" x14ac:dyDescent="0.25">
      <c r="A24" s="46">
        <v>20</v>
      </c>
      <c r="B24" s="47"/>
      <c r="C24" s="47" t="s">
        <v>80</v>
      </c>
      <c r="D24" s="47">
        <v>1</v>
      </c>
    </row>
    <row r="25" spans="1:4" s="45" customFormat="1" ht="18" customHeight="1" x14ac:dyDescent="0.25">
      <c r="A25" s="46">
        <v>21</v>
      </c>
      <c r="B25" s="47"/>
      <c r="C25" s="47" t="s">
        <v>81</v>
      </c>
      <c r="D25" s="47">
        <v>1.59</v>
      </c>
    </row>
    <row r="26" spans="1:4" s="45" customFormat="1" ht="18" customHeight="1" x14ac:dyDescent="0.25">
      <c r="A26" s="46">
        <v>22</v>
      </c>
      <c r="B26" s="47"/>
      <c r="C26" s="47" t="s">
        <v>82</v>
      </c>
      <c r="D26" s="47">
        <v>3.78</v>
      </c>
    </row>
    <row r="27" spans="1:4" s="45" customFormat="1" ht="18" customHeight="1" x14ac:dyDescent="0.25">
      <c r="A27" s="46">
        <v>23</v>
      </c>
      <c r="B27" s="47"/>
      <c r="C27" s="47" t="s">
        <v>83</v>
      </c>
      <c r="D27" s="47">
        <v>2.25</v>
      </c>
    </row>
    <row r="28" spans="1:4" s="45" customFormat="1" ht="18" customHeight="1" x14ac:dyDescent="0.25">
      <c r="A28" s="46">
        <v>24</v>
      </c>
      <c r="B28" s="47"/>
      <c r="C28" s="47" t="s">
        <v>84</v>
      </c>
      <c r="D28" s="47">
        <v>1.82</v>
      </c>
    </row>
    <row r="29" spans="1:4" s="45" customFormat="1" ht="18" customHeight="1" x14ac:dyDescent="0.25">
      <c r="A29" s="46">
        <v>25</v>
      </c>
      <c r="B29" s="47"/>
      <c r="C29" s="47" t="s">
        <v>85</v>
      </c>
      <c r="D29" s="47">
        <v>1.42</v>
      </c>
    </row>
    <row r="30" spans="1:4" s="45" customFormat="1" ht="18" customHeight="1" x14ac:dyDescent="0.25">
      <c r="A30" s="46">
        <v>26</v>
      </c>
      <c r="B30" s="47" t="s">
        <v>86</v>
      </c>
      <c r="C30" s="47" t="s">
        <v>87</v>
      </c>
      <c r="D30" s="47">
        <v>2.78</v>
      </c>
    </row>
    <row r="31" spans="1:4" s="45" customFormat="1" ht="18" customHeight="1" x14ac:dyDescent="0.25">
      <c r="A31" s="46">
        <v>27</v>
      </c>
      <c r="B31" s="47"/>
      <c r="C31" s="47" t="s">
        <v>88</v>
      </c>
      <c r="D31" s="47">
        <v>1.55</v>
      </c>
    </row>
    <row r="32" spans="1:4" s="45" customFormat="1" ht="18" customHeight="1" x14ac:dyDescent="0.25">
      <c r="A32" s="46">
        <v>28</v>
      </c>
      <c r="B32" s="47"/>
      <c r="C32" s="47" t="s">
        <v>89</v>
      </c>
      <c r="D32" s="47">
        <v>2.5099999999999998</v>
      </c>
    </row>
    <row r="33" spans="1:4" s="45" customFormat="1" ht="18" customHeight="1" x14ac:dyDescent="0.25">
      <c r="A33" s="46">
        <v>29</v>
      </c>
      <c r="B33" s="47"/>
      <c r="C33" s="47" t="s">
        <v>90</v>
      </c>
      <c r="D33" s="47">
        <v>3.06</v>
      </c>
    </row>
    <row r="34" spans="1:4" s="45" customFormat="1" ht="18" customHeight="1" x14ac:dyDescent="0.25">
      <c r="A34" s="46">
        <v>30</v>
      </c>
      <c r="B34" s="47"/>
      <c r="C34" s="47" t="s">
        <v>91</v>
      </c>
      <c r="D34" s="47">
        <v>2.0099999999999998</v>
      </c>
    </row>
    <row r="35" spans="1:4" s="45" customFormat="1" ht="18" customHeight="1" x14ac:dyDescent="0.25">
      <c r="A35" s="46">
        <v>31</v>
      </c>
      <c r="B35" s="47"/>
      <c r="C35" s="47" t="s">
        <v>92</v>
      </c>
      <c r="D35" s="47">
        <v>2.2400000000000002</v>
      </c>
    </row>
    <row r="36" spans="1:4" s="45" customFormat="1" ht="18" customHeight="1" x14ac:dyDescent="0.25">
      <c r="A36" s="46">
        <v>32</v>
      </c>
      <c r="B36" s="47"/>
      <c r="C36" s="47" t="s">
        <v>93</v>
      </c>
      <c r="D36" s="47">
        <v>0.85</v>
      </c>
    </row>
    <row r="37" spans="1:4" s="45" customFormat="1" ht="18" customHeight="1" x14ac:dyDescent="0.25">
      <c r="A37" s="46">
        <v>33</v>
      </c>
      <c r="B37" s="47"/>
      <c r="C37" s="47" t="s">
        <v>94</v>
      </c>
      <c r="D37" s="47">
        <v>0.85399999999999998</v>
      </c>
    </row>
    <row r="38" spans="1:4" s="45" customFormat="1" ht="18" customHeight="1" x14ac:dyDescent="0.25">
      <c r="A38" s="46">
        <v>34</v>
      </c>
      <c r="B38" s="47"/>
      <c r="C38" s="47" t="s">
        <v>95</v>
      </c>
      <c r="D38" s="47">
        <v>0.92</v>
      </c>
    </row>
    <row r="39" spans="1:4" s="45" customFormat="1" ht="18" customHeight="1" x14ac:dyDescent="0.25">
      <c r="A39" s="46">
        <v>35</v>
      </c>
      <c r="B39" s="47"/>
      <c r="C39" s="47" t="s">
        <v>96</v>
      </c>
      <c r="D39" s="47">
        <v>1.35</v>
      </c>
    </row>
    <row r="40" spans="1:4" s="45" customFormat="1" ht="18" customHeight="1" x14ac:dyDescent="0.25">
      <c r="A40" s="46">
        <v>36</v>
      </c>
      <c r="B40" s="47"/>
      <c r="C40" s="47" t="s">
        <v>97</v>
      </c>
      <c r="D40" s="47">
        <v>1.03</v>
      </c>
    </row>
    <row r="41" spans="1:4" s="45" customFormat="1" ht="18" customHeight="1" x14ac:dyDescent="0.25">
      <c r="A41" s="46">
        <v>37</v>
      </c>
      <c r="B41" s="47"/>
      <c r="C41" s="47" t="s">
        <v>98</v>
      </c>
      <c r="D41" s="47">
        <v>1.1200000000000001</v>
      </c>
    </row>
    <row r="42" spans="1:4" s="45" customFormat="1" ht="18" customHeight="1" x14ac:dyDescent="0.25">
      <c r="A42" s="46">
        <v>38</v>
      </c>
      <c r="B42" s="47"/>
      <c r="C42" s="47" t="s">
        <v>99</v>
      </c>
      <c r="D42" s="47">
        <v>1.43</v>
      </c>
    </row>
    <row r="43" spans="1:4" s="45" customFormat="1" ht="18" customHeight="1" x14ac:dyDescent="0.25">
      <c r="A43" s="46">
        <v>39</v>
      </c>
      <c r="B43" s="47"/>
      <c r="C43" s="47" t="s">
        <v>100</v>
      </c>
      <c r="D43" s="47">
        <v>1.19</v>
      </c>
    </row>
    <row r="44" spans="1:4" s="45" customFormat="1" ht="18" customHeight="1" x14ac:dyDescent="0.25">
      <c r="A44" s="46">
        <v>40</v>
      </c>
      <c r="B44" s="47" t="s">
        <v>101</v>
      </c>
      <c r="C44" s="47" t="s">
        <v>102</v>
      </c>
      <c r="D44" s="47">
        <v>2.11</v>
      </c>
    </row>
    <row r="45" spans="1:4" s="45" customFormat="1" ht="18" customHeight="1" x14ac:dyDescent="0.25">
      <c r="A45" s="46">
        <v>41</v>
      </c>
      <c r="B45" s="47"/>
      <c r="C45" s="47" t="s">
        <v>103</v>
      </c>
      <c r="D45" s="47">
        <v>1.26</v>
      </c>
    </row>
    <row r="46" spans="1:4" s="45" customFormat="1" ht="18" customHeight="1" x14ac:dyDescent="0.25">
      <c r="A46" s="46">
        <v>42</v>
      </c>
      <c r="B46" s="47" t="s">
        <v>104</v>
      </c>
      <c r="C46" s="47" t="s">
        <v>105</v>
      </c>
      <c r="D46" s="47">
        <v>2.2200000000000002</v>
      </c>
    </row>
    <row r="47" spans="1:4" s="45" customFormat="1" ht="18" customHeight="1" x14ac:dyDescent="0.25">
      <c r="A47" s="46">
        <v>43</v>
      </c>
      <c r="B47" s="47"/>
      <c r="C47" s="47" t="s">
        <v>106</v>
      </c>
      <c r="D47" s="47">
        <v>1.19</v>
      </c>
    </row>
    <row r="48" spans="1:4" s="45" customFormat="1" ht="18" customHeight="1" x14ac:dyDescent="0.25">
      <c r="A48" s="46">
        <v>44</v>
      </c>
      <c r="B48" s="47"/>
      <c r="C48" s="47" t="s">
        <v>107</v>
      </c>
      <c r="D48" s="47">
        <v>1.61</v>
      </c>
    </row>
    <row r="49" spans="1:4" s="45" customFormat="1" ht="18" customHeight="1" x14ac:dyDescent="0.25">
      <c r="A49" s="46">
        <v>45</v>
      </c>
      <c r="B49" s="47"/>
      <c r="C49" s="47" t="s">
        <v>108</v>
      </c>
      <c r="D49" s="47">
        <v>1.2</v>
      </c>
    </row>
    <row r="50" spans="1:4" s="45" customFormat="1" ht="18" customHeight="1" x14ac:dyDescent="0.25">
      <c r="A50" s="46">
        <v>46</v>
      </c>
      <c r="B50" s="47"/>
      <c r="C50" s="47" t="s">
        <v>109</v>
      </c>
      <c r="D50" s="47">
        <v>1.87</v>
      </c>
    </row>
    <row r="51" spans="1:4" s="45" customFormat="1" ht="18" customHeight="1" x14ac:dyDescent="0.25">
      <c r="A51" s="46">
        <v>47</v>
      </c>
      <c r="B51" s="47"/>
      <c r="C51" s="47" t="s">
        <v>110</v>
      </c>
      <c r="D51" s="47">
        <v>1.54</v>
      </c>
    </row>
    <row r="52" spans="1:4" s="45" customFormat="1" ht="18" customHeight="1" x14ac:dyDescent="0.25">
      <c r="A52" s="46">
        <v>48</v>
      </c>
      <c r="B52" s="47"/>
      <c r="C52" s="47" t="s">
        <v>111</v>
      </c>
      <c r="D52" s="47">
        <v>2.97</v>
      </c>
    </row>
    <row r="53" spans="1:4" s="45" customFormat="1" ht="18" customHeight="1" x14ac:dyDescent="0.25">
      <c r="A53" s="46">
        <v>49</v>
      </c>
      <c r="B53" s="47"/>
      <c r="C53" s="47" t="s">
        <v>112</v>
      </c>
      <c r="D53" s="47">
        <v>1.1000000000000001</v>
      </c>
    </row>
    <row r="54" spans="1:4" s="45" customFormat="1" ht="18" customHeight="1" x14ac:dyDescent="0.25">
      <c r="A54" s="46">
        <v>50</v>
      </c>
      <c r="B54" s="47"/>
      <c r="C54" s="47" t="s">
        <v>113</v>
      </c>
      <c r="D54" s="47">
        <v>1.72</v>
      </c>
    </row>
    <row r="55" spans="1:4" s="45" customFormat="1" ht="18" customHeight="1" x14ac:dyDescent="0.25">
      <c r="A55" s="46">
        <v>51</v>
      </c>
      <c r="B55" s="47"/>
      <c r="C55" s="47" t="s">
        <v>114</v>
      </c>
      <c r="D55" s="47">
        <v>1.37</v>
      </c>
    </row>
    <row r="56" spans="1:4" s="45" customFormat="1" ht="18" customHeight="1" x14ac:dyDescent="0.25">
      <c r="A56" s="46">
        <v>52</v>
      </c>
      <c r="B56" s="47"/>
      <c r="C56" s="47" t="s">
        <v>115</v>
      </c>
      <c r="D56" s="47">
        <v>3.19</v>
      </c>
    </row>
    <row r="57" spans="1:4" s="45" customFormat="1" ht="18" customHeight="1" x14ac:dyDescent="0.25">
      <c r="A57" s="46">
        <v>53</v>
      </c>
      <c r="B57" s="47"/>
      <c r="C57" s="47" t="s">
        <v>116</v>
      </c>
      <c r="D57" s="47">
        <v>1.53</v>
      </c>
    </row>
    <row r="58" spans="1:4" s="45" customFormat="1" ht="18" customHeight="1" x14ac:dyDescent="0.25">
      <c r="A58" s="46">
        <v>54</v>
      </c>
      <c r="B58" s="47"/>
      <c r="C58" s="47" t="s">
        <v>117</v>
      </c>
      <c r="D58" s="47">
        <v>1.1599999999999999</v>
      </c>
    </row>
    <row r="59" spans="1:4" s="45" customFormat="1" ht="18" customHeight="1" x14ac:dyDescent="0.25">
      <c r="A59" s="46">
        <v>55</v>
      </c>
      <c r="B59" s="47"/>
      <c r="C59" s="47" t="s">
        <v>118</v>
      </c>
      <c r="D59" s="47">
        <v>1.43</v>
      </c>
    </row>
    <row r="60" spans="1:4" s="45" customFormat="1" ht="18" customHeight="1" x14ac:dyDescent="0.25">
      <c r="A60" s="46">
        <v>56</v>
      </c>
      <c r="B60" s="47"/>
      <c r="C60" s="47" t="s">
        <v>119</v>
      </c>
      <c r="D60" s="47">
        <v>3.49</v>
      </c>
    </row>
    <row r="61" spans="1:4" s="45" customFormat="1" ht="18" customHeight="1" x14ac:dyDescent="0.25">
      <c r="A61" s="46">
        <v>57</v>
      </c>
      <c r="B61" s="47"/>
      <c r="C61" s="47" t="s">
        <v>120</v>
      </c>
      <c r="D61" s="47">
        <v>1.32</v>
      </c>
    </row>
    <row r="62" spans="1:4" s="45" customFormat="1" ht="18" customHeight="1" x14ac:dyDescent="0.25">
      <c r="A62" s="46">
        <v>58</v>
      </c>
      <c r="B62" s="47" t="s">
        <v>121</v>
      </c>
      <c r="C62" s="47" t="s">
        <v>122</v>
      </c>
      <c r="D62" s="47">
        <v>4.04</v>
      </c>
    </row>
    <row r="63" spans="1:4" s="45" customFormat="1" ht="18" customHeight="1" x14ac:dyDescent="0.25">
      <c r="A63" s="46">
        <v>59</v>
      </c>
      <c r="B63" s="47"/>
      <c r="C63" s="47" t="s">
        <v>123</v>
      </c>
      <c r="D63" s="47">
        <v>2.11</v>
      </c>
    </row>
    <row r="64" spans="1:4" s="45" customFormat="1" ht="18" customHeight="1" x14ac:dyDescent="0.25">
      <c r="A64" s="46">
        <v>60</v>
      </c>
      <c r="B64" s="47"/>
      <c r="C64" s="47" t="s">
        <v>124</v>
      </c>
      <c r="D64" s="47">
        <v>1.36</v>
      </c>
    </row>
    <row r="65" spans="1:8" s="45" customFormat="1" ht="18" customHeight="1" x14ac:dyDescent="0.25">
      <c r="A65" s="46">
        <v>61</v>
      </c>
      <c r="B65" s="47"/>
      <c r="C65" s="47" t="s">
        <v>125</v>
      </c>
      <c r="D65" s="47">
        <v>0.14000000000000001</v>
      </c>
    </row>
    <row r="66" spans="1:8" s="45" customFormat="1" ht="18" customHeight="1" x14ac:dyDescent="0.25">
      <c r="A66" s="46">
        <v>62</v>
      </c>
      <c r="B66" s="47" t="s">
        <v>126</v>
      </c>
      <c r="C66" s="47" t="s">
        <v>127</v>
      </c>
      <c r="D66" s="47">
        <v>0.16</v>
      </c>
    </row>
    <row r="67" spans="1:8" s="45" customFormat="1" ht="18" customHeight="1" x14ac:dyDescent="0.25">
      <c r="A67" s="46">
        <v>63</v>
      </c>
      <c r="B67" s="47"/>
      <c r="C67" s="47" t="s">
        <v>128</v>
      </c>
      <c r="D67" s="47">
        <v>0.21</v>
      </c>
    </row>
    <row r="68" spans="1:8" s="45" customFormat="1" ht="18" customHeight="1" x14ac:dyDescent="0.25">
      <c r="A68" s="46">
        <v>64</v>
      </c>
      <c r="B68" s="47"/>
      <c r="C68" s="47" t="s">
        <v>129</v>
      </c>
      <c r="D68" s="47">
        <v>0.38</v>
      </c>
    </row>
    <row r="69" spans="1:8" s="45" customFormat="1" ht="18" customHeight="1" x14ac:dyDescent="0.25">
      <c r="A69" s="46">
        <v>65</v>
      </c>
      <c r="B69" s="47"/>
      <c r="C69" s="47" t="s">
        <v>130</v>
      </c>
      <c r="D69" s="47">
        <v>0.33</v>
      </c>
    </row>
    <row r="70" spans="1:8" s="45" customFormat="1" ht="18" customHeight="1" x14ac:dyDescent="0.25">
      <c r="A70" s="46">
        <v>66</v>
      </c>
      <c r="B70" s="47"/>
      <c r="C70" s="47" t="s">
        <v>131</v>
      </c>
      <c r="D70" s="47">
        <v>0.86</v>
      </c>
    </row>
    <row r="71" spans="1:8" s="45" customFormat="1" ht="18" customHeight="1" x14ac:dyDescent="0.25">
      <c r="A71" s="46">
        <v>67</v>
      </c>
      <c r="B71" s="47" t="s">
        <v>132</v>
      </c>
      <c r="C71" s="47" t="s">
        <v>133</v>
      </c>
      <c r="D71" s="47">
        <v>0.2</v>
      </c>
    </row>
    <row r="72" spans="1:8" s="45" customFormat="1" ht="18" customHeight="1" x14ac:dyDescent="0.25">
      <c r="A72" s="46">
        <v>68</v>
      </c>
      <c r="B72" s="47"/>
      <c r="C72" s="47" t="s">
        <v>134</v>
      </c>
      <c r="D72" s="47">
        <v>0.3</v>
      </c>
    </row>
    <row r="73" spans="1:8" s="45" customFormat="1" ht="18" customHeight="1" x14ac:dyDescent="0.25">
      <c r="A73" s="46">
        <v>69</v>
      </c>
      <c r="B73" s="47"/>
      <c r="C73" s="47" t="s">
        <v>135</v>
      </c>
      <c r="D73" s="47">
        <v>0.4</v>
      </c>
      <c r="G73" s="48"/>
      <c r="H73" s="48"/>
    </row>
    <row r="74" spans="1:8" s="45" customFormat="1" ht="18" customHeight="1" x14ac:dyDescent="0.25">
      <c r="A74" s="46">
        <v>70</v>
      </c>
      <c r="B74" s="47" t="s">
        <v>136</v>
      </c>
      <c r="C74" s="47" t="s">
        <v>137</v>
      </c>
      <c r="D74" s="47">
        <v>0.16</v>
      </c>
      <c r="G74" s="48"/>
      <c r="H74" s="48"/>
    </row>
    <row r="75" spans="1:8" s="45" customFormat="1" ht="18" customHeight="1" x14ac:dyDescent="0.25">
      <c r="A75" s="46">
        <v>71</v>
      </c>
      <c r="B75" s="47"/>
      <c r="C75" s="47" t="s">
        <v>138</v>
      </c>
      <c r="D75" s="47">
        <v>0.44</v>
      </c>
      <c r="G75" s="48"/>
      <c r="H75" s="48"/>
    </row>
    <row r="76" spans="1:8" s="45" customFormat="1" ht="18" customHeight="1" x14ac:dyDescent="0.25">
      <c r="A76" s="46">
        <v>72</v>
      </c>
      <c r="B76" s="47"/>
      <c r="C76" s="47" t="s">
        <v>139</v>
      </c>
      <c r="D76" s="47">
        <v>0.7</v>
      </c>
      <c r="G76" s="48"/>
      <c r="H76" s="48"/>
    </row>
    <row r="77" spans="1:8" s="45" customFormat="1" ht="18" customHeight="1" x14ac:dyDescent="0.25">
      <c r="A77" s="46">
        <v>73</v>
      </c>
      <c r="B77" s="47"/>
      <c r="C77" s="47" t="s">
        <v>140</v>
      </c>
      <c r="D77" s="47">
        <v>0.73</v>
      </c>
      <c r="G77" s="48"/>
      <c r="H77" s="48"/>
    </row>
    <row r="78" spans="1:8" s="45" customFormat="1" ht="18" customHeight="1" x14ac:dyDescent="0.25">
      <c r="A78" s="46">
        <v>74</v>
      </c>
      <c r="B78" s="47" t="s">
        <v>141</v>
      </c>
      <c r="C78" s="47" t="s">
        <v>142</v>
      </c>
      <c r="D78" s="47">
        <v>0.09</v>
      </c>
      <c r="G78" s="48"/>
      <c r="H78" s="48"/>
    </row>
    <row r="79" spans="1:8" s="45" customFormat="1" ht="18" customHeight="1" x14ac:dyDescent="0.25">
      <c r="A79" s="46">
        <v>75</v>
      </c>
      <c r="B79" s="47" t="s">
        <v>143</v>
      </c>
      <c r="C79" s="47" t="s">
        <v>144</v>
      </c>
      <c r="D79" s="47">
        <v>0.25</v>
      </c>
      <c r="G79" s="48"/>
      <c r="H79" s="48"/>
    </row>
    <row r="80" spans="1:8" s="45" customFormat="1" ht="18" customHeight="1" x14ac:dyDescent="0.25">
      <c r="A80" s="46">
        <v>76</v>
      </c>
      <c r="B80" s="47" t="s">
        <v>145</v>
      </c>
      <c r="C80" s="47" t="s">
        <v>146</v>
      </c>
      <c r="D80" s="47">
        <v>0.16</v>
      </c>
      <c r="G80" s="48"/>
      <c r="H80" s="48"/>
    </row>
    <row r="81" spans="1:8" s="45" customFormat="1" ht="18" customHeight="1" x14ac:dyDescent="0.25">
      <c r="A81" s="46">
        <v>77</v>
      </c>
      <c r="B81" s="47" t="s">
        <v>147</v>
      </c>
      <c r="C81" s="47" t="s">
        <v>148</v>
      </c>
      <c r="D81" s="47">
        <v>0.11</v>
      </c>
      <c r="G81" s="48"/>
      <c r="H81" s="48"/>
    </row>
    <row r="82" spans="1:8" s="45" customFormat="1" ht="18" customHeight="1" x14ac:dyDescent="0.25">
      <c r="A82" s="46">
        <v>78</v>
      </c>
      <c r="B82" s="47" t="s">
        <v>149</v>
      </c>
      <c r="C82" s="47" t="s">
        <v>150</v>
      </c>
      <c r="D82" s="47">
        <v>0.09</v>
      </c>
      <c r="G82" s="48"/>
      <c r="H82" s="48"/>
    </row>
    <row r="83" spans="1:8" s="45" customFormat="1" ht="18" customHeight="1" x14ac:dyDescent="0.25">
      <c r="A83" s="46">
        <v>79</v>
      </c>
      <c r="B83" s="47" t="s">
        <v>151</v>
      </c>
      <c r="C83" s="47" t="s">
        <v>152</v>
      </c>
      <c r="D83" s="47">
        <v>0.24</v>
      </c>
      <c r="G83" s="48"/>
      <c r="H83" s="48"/>
    </row>
    <row r="84" spans="1:8" s="45" customFormat="1" ht="18" customHeight="1" x14ac:dyDescent="0.25">
      <c r="A84" s="46">
        <v>80</v>
      </c>
      <c r="B84" s="47"/>
      <c r="C84" s="47" t="s">
        <v>153</v>
      </c>
      <c r="D84" s="47">
        <v>0.49</v>
      </c>
      <c r="G84" s="48"/>
      <c r="H84" s="48"/>
    </row>
    <row r="85" spans="1:8" s="45" customFormat="1" ht="18" customHeight="1" x14ac:dyDescent="0.25">
      <c r="A85" s="46">
        <v>81</v>
      </c>
      <c r="B85" s="47" t="s">
        <v>154</v>
      </c>
      <c r="C85" s="47" t="s">
        <v>155</v>
      </c>
      <c r="D85" s="47">
        <v>0.49</v>
      </c>
      <c r="G85" s="48"/>
      <c r="H85" s="48"/>
    </row>
    <row r="86" spans="1:8" s="45" customFormat="1" ht="18" customHeight="1" x14ac:dyDescent="0.25">
      <c r="A86" s="46">
        <v>82</v>
      </c>
      <c r="B86" s="47" t="s">
        <v>156</v>
      </c>
      <c r="C86" s="47" t="s">
        <v>157</v>
      </c>
      <c r="D86" s="47">
        <v>0.22</v>
      </c>
      <c r="G86" s="48"/>
      <c r="H86" s="48"/>
    </row>
    <row r="87" spans="1:8" s="45" customFormat="1" ht="18" customHeight="1" x14ac:dyDescent="0.25">
      <c r="A87" s="46">
        <v>83</v>
      </c>
      <c r="B87" s="47" t="s">
        <v>158</v>
      </c>
      <c r="C87" s="47" t="s">
        <v>159</v>
      </c>
      <c r="D87" s="47">
        <v>0.22</v>
      </c>
      <c r="G87" s="48"/>
      <c r="H87" s="48"/>
    </row>
    <row r="88" spans="1:8" s="45" customFormat="1" ht="18" customHeight="1" x14ac:dyDescent="0.25">
      <c r="A88" s="46">
        <v>84</v>
      </c>
      <c r="B88" s="47"/>
      <c r="C88" s="47" t="s">
        <v>160</v>
      </c>
      <c r="D88" s="47">
        <v>0.32</v>
      </c>
      <c r="G88" s="48"/>
      <c r="H88" s="48"/>
    </row>
    <row r="89" spans="1:8" s="45" customFormat="1" ht="18" customHeight="1" x14ac:dyDescent="0.25">
      <c r="A89" s="46">
        <v>85</v>
      </c>
      <c r="B89" s="47" t="s">
        <v>161</v>
      </c>
      <c r="C89" s="47" t="s">
        <v>162</v>
      </c>
      <c r="D89" s="47">
        <v>0.24</v>
      </c>
      <c r="G89" s="48"/>
      <c r="H89" s="48"/>
    </row>
    <row r="90" spans="1:8" s="45" customFormat="1" ht="18" customHeight="1" x14ac:dyDescent="0.25">
      <c r="A90" s="46">
        <v>86</v>
      </c>
      <c r="B90" s="47"/>
      <c r="C90" s="47" t="s">
        <v>163</v>
      </c>
      <c r="D90" s="47">
        <v>0.21</v>
      </c>
      <c r="G90" s="48"/>
      <c r="H90" s="48"/>
    </row>
    <row r="91" spans="1:8" s="45" customFormat="1" ht="18" customHeight="1" x14ac:dyDescent="0.25">
      <c r="A91" s="46">
        <v>87</v>
      </c>
      <c r="B91" s="47"/>
      <c r="C91" s="47" t="s">
        <v>164</v>
      </c>
      <c r="D91" s="47">
        <v>0.47</v>
      </c>
      <c r="G91" s="48"/>
      <c r="H91" s="48"/>
    </row>
    <row r="92" spans="1:8" s="45" customFormat="1" ht="18" customHeight="1" x14ac:dyDescent="0.25">
      <c r="A92" s="46">
        <v>88</v>
      </c>
      <c r="B92" s="47"/>
      <c r="C92" s="47" t="s">
        <v>165</v>
      </c>
      <c r="D92" s="47">
        <v>0.38</v>
      </c>
      <c r="G92" s="48"/>
      <c r="H92" s="48"/>
    </row>
    <row r="93" spans="1:8" s="45" customFormat="1" ht="18" customHeight="1" x14ac:dyDescent="0.25">
      <c r="A93" s="46">
        <v>89</v>
      </c>
      <c r="B93" s="47"/>
      <c r="C93" s="47" t="s">
        <v>166</v>
      </c>
      <c r="D93" s="47">
        <v>0.23</v>
      </c>
      <c r="G93" s="48"/>
      <c r="H93" s="48"/>
    </row>
    <row r="94" spans="1:8" s="45" customFormat="1" ht="18" customHeight="1" x14ac:dyDescent="0.25">
      <c r="A94" s="46">
        <v>90</v>
      </c>
      <c r="B94" s="47" t="s">
        <v>167</v>
      </c>
      <c r="C94" s="47" t="s">
        <v>168</v>
      </c>
      <c r="D94" s="47">
        <v>0.14000000000000001</v>
      </c>
      <c r="G94" s="48"/>
      <c r="H94" s="48"/>
    </row>
    <row r="95" spans="1:8" s="45" customFormat="1" ht="18" customHeight="1" x14ac:dyDescent="0.25">
      <c r="A95" s="46">
        <v>91</v>
      </c>
      <c r="B95" s="47"/>
      <c r="C95" s="47" t="s">
        <v>169</v>
      </c>
      <c r="D95" s="47">
        <v>0.3</v>
      </c>
      <c r="G95" s="48"/>
      <c r="H95" s="48"/>
    </row>
    <row r="96" spans="1:8" s="45" customFormat="1" ht="18" customHeight="1" x14ac:dyDescent="0.25">
      <c r="A96" s="46">
        <v>92</v>
      </c>
      <c r="B96" s="47"/>
      <c r="C96" s="47" t="s">
        <v>170</v>
      </c>
      <c r="D96" s="47">
        <v>0.97</v>
      </c>
      <c r="G96" s="48"/>
      <c r="H96" s="48"/>
    </row>
    <row r="97" spans="1:8" s="45" customFormat="1" ht="18" customHeight="1" x14ac:dyDescent="0.25">
      <c r="A97" s="46">
        <v>93</v>
      </c>
      <c r="B97" s="47"/>
      <c r="C97" s="47" t="s">
        <v>171</v>
      </c>
      <c r="D97" s="47">
        <v>0.47</v>
      </c>
      <c r="G97" s="48"/>
      <c r="H97" s="48"/>
    </row>
    <row r="98" spans="1:8" s="45" customFormat="1" ht="18" customHeight="1" x14ac:dyDescent="0.25">
      <c r="A98" s="46">
        <v>94</v>
      </c>
      <c r="B98" s="47"/>
      <c r="C98" s="47" t="s">
        <v>172</v>
      </c>
      <c r="D98" s="47">
        <v>0.89</v>
      </c>
      <c r="G98" s="48"/>
      <c r="H98" s="48"/>
    </row>
    <row r="99" spans="1:8" s="45" customFormat="1" ht="18" customHeight="1" x14ac:dyDescent="0.25">
      <c r="A99" s="46">
        <v>95</v>
      </c>
      <c r="B99" s="47"/>
      <c r="C99" s="47" t="s">
        <v>173</v>
      </c>
      <c r="D99" s="47">
        <v>0.82</v>
      </c>
      <c r="G99" s="48"/>
      <c r="H99" s="48"/>
    </row>
    <row r="100" spans="1:8" s="45" customFormat="1" ht="18" customHeight="1" x14ac:dyDescent="0.25">
      <c r="A100" s="46">
        <v>96</v>
      </c>
      <c r="B100" s="47"/>
      <c r="C100" s="47" t="s">
        <v>174</v>
      </c>
      <c r="D100" s="47">
        <v>3.54</v>
      </c>
      <c r="G100" s="48"/>
      <c r="H100" s="48"/>
    </row>
    <row r="101" spans="1:8" s="45" customFormat="1" ht="18" customHeight="1" x14ac:dyDescent="0.25">
      <c r="A101" s="46">
        <v>97</v>
      </c>
      <c r="B101" s="47"/>
      <c r="C101" s="47" t="s">
        <v>175</v>
      </c>
      <c r="D101" s="47">
        <v>0.43</v>
      </c>
      <c r="G101" s="48"/>
      <c r="H101" s="48"/>
    </row>
    <row r="102" spans="1:8" s="45" customFormat="1" ht="18" customHeight="1" x14ac:dyDescent="0.25">
      <c r="A102" s="46">
        <v>98</v>
      </c>
      <c r="B102" s="47"/>
      <c r="C102" s="47" t="s">
        <v>176</v>
      </c>
      <c r="D102" s="47">
        <v>0.74</v>
      </c>
      <c r="G102" s="48"/>
      <c r="H102" s="48"/>
    </row>
    <row r="103" spans="1:8" s="45" customFormat="1" ht="18" customHeight="1" x14ac:dyDescent="0.25">
      <c r="A103" s="46">
        <v>99</v>
      </c>
      <c r="B103" s="47"/>
      <c r="C103" s="47" t="s">
        <v>177</v>
      </c>
      <c r="D103" s="47">
        <v>0.55000000000000004</v>
      </c>
      <c r="G103" s="48"/>
      <c r="H103" s="48"/>
    </row>
    <row r="104" spans="1:8" s="45" customFormat="1" ht="18" customHeight="1" x14ac:dyDescent="0.25">
      <c r="A104" s="46">
        <v>100</v>
      </c>
      <c r="B104" s="47"/>
      <c r="C104" s="47" t="s">
        <v>178</v>
      </c>
      <c r="D104" s="47">
        <v>0.62</v>
      </c>
      <c r="G104" s="48"/>
      <c r="H104" s="48"/>
    </row>
    <row r="105" spans="1:8" s="45" customFormat="1" ht="18" customHeight="1" x14ac:dyDescent="0.25">
      <c r="A105" s="46">
        <v>101</v>
      </c>
      <c r="B105" s="47"/>
      <c r="C105" s="47" t="s">
        <v>179</v>
      </c>
      <c r="D105" s="47">
        <v>0.77</v>
      </c>
      <c r="G105" s="48"/>
      <c r="H105" s="48"/>
    </row>
    <row r="106" spans="1:8" s="45" customFormat="1" ht="18" customHeight="1" x14ac:dyDescent="0.25">
      <c r="A106" s="46">
        <v>102</v>
      </c>
      <c r="B106" s="47" t="s">
        <v>180</v>
      </c>
      <c r="C106" s="47" t="s">
        <v>181</v>
      </c>
      <c r="D106" s="47">
        <v>2.71</v>
      </c>
      <c r="G106" s="48"/>
      <c r="H106" s="48"/>
    </row>
    <row r="107" spans="1:8" s="45" customFormat="1" ht="18" customHeight="1" x14ac:dyDescent="0.25">
      <c r="A107" s="46">
        <v>103</v>
      </c>
      <c r="B107" s="47"/>
      <c r="C107" s="47" t="s">
        <v>182</v>
      </c>
      <c r="D107" s="47">
        <v>0.39</v>
      </c>
      <c r="G107" s="48"/>
      <c r="H107" s="48"/>
    </row>
    <row r="108" spans="1:8" s="45" customFormat="1" ht="18" customHeight="1" x14ac:dyDescent="0.25">
      <c r="A108" s="46">
        <v>104</v>
      </c>
      <c r="B108" s="47" t="s">
        <v>183</v>
      </c>
      <c r="C108" s="47" t="s">
        <v>184</v>
      </c>
      <c r="D108" s="47">
        <v>0.44</v>
      </c>
      <c r="G108" s="48"/>
      <c r="H108" s="48"/>
    </row>
    <row r="109" spans="1:8" s="45" customFormat="1" ht="18" customHeight="1" x14ac:dyDescent="0.25">
      <c r="A109" s="46">
        <v>105</v>
      </c>
      <c r="B109" s="47"/>
      <c r="C109" s="47" t="s">
        <v>185</v>
      </c>
      <c r="D109" s="47">
        <v>0.8</v>
      </c>
      <c r="G109" s="48"/>
      <c r="H109" s="48"/>
    </row>
    <row r="110" spans="1:8" s="45" customFormat="1" ht="18" customHeight="1" x14ac:dyDescent="0.25">
      <c r="A110" s="46">
        <v>106</v>
      </c>
      <c r="B110" s="47"/>
      <c r="C110" s="47" t="s">
        <v>186</v>
      </c>
      <c r="D110" s="47">
        <v>3.7</v>
      </c>
      <c r="G110" s="48"/>
      <c r="H110" s="48"/>
    </row>
    <row r="111" spans="1:8" s="45" customFormat="1" ht="18" customHeight="1" x14ac:dyDescent="0.25">
      <c r="A111" s="46">
        <v>107</v>
      </c>
      <c r="B111" s="47"/>
      <c r="C111" s="47" t="s">
        <v>187</v>
      </c>
      <c r="D111" s="47">
        <v>3.7</v>
      </c>
      <c r="G111" s="48"/>
      <c r="H111" s="48"/>
    </row>
    <row r="112" spans="1:8" s="45" customFormat="1" ht="18" customHeight="1" x14ac:dyDescent="0.25">
      <c r="A112" s="46">
        <v>108</v>
      </c>
      <c r="B112" s="47" t="s">
        <v>188</v>
      </c>
      <c r="C112" s="47" t="s">
        <v>189</v>
      </c>
      <c r="D112" s="47">
        <v>3.6</v>
      </c>
      <c r="G112" s="48"/>
      <c r="H112" s="48"/>
    </row>
    <row r="113" spans="1:8" s="45" customFormat="1" ht="18" customHeight="1" x14ac:dyDescent="0.25">
      <c r="A113" s="46">
        <v>109</v>
      </c>
      <c r="B113" s="47"/>
      <c r="C113" s="47" t="s">
        <v>190</v>
      </c>
      <c r="D113" s="47">
        <v>0.23</v>
      </c>
      <c r="G113" s="48"/>
      <c r="H113" s="48"/>
    </row>
    <row r="114" spans="1:8" s="45" customFormat="1" ht="18" customHeight="1" x14ac:dyDescent="0.25">
      <c r="A114" s="46">
        <v>110</v>
      </c>
      <c r="B114" s="47"/>
      <c r="C114" s="47" t="s">
        <v>191</v>
      </c>
      <c r="D114" s="47">
        <v>0.2</v>
      </c>
      <c r="G114" s="48"/>
      <c r="H114" s="48"/>
    </row>
    <row r="115" spans="1:8" s="45" customFormat="1" ht="18" customHeight="1" x14ac:dyDescent="0.25">
      <c r="A115" s="46">
        <v>111</v>
      </c>
      <c r="B115" s="47"/>
      <c r="C115" s="47" t="s">
        <v>192</v>
      </c>
      <c r="D115" s="47">
        <v>0.16</v>
      </c>
      <c r="G115" s="48"/>
      <c r="H115" s="48"/>
    </row>
    <row r="116" spans="1:8" s="45" customFormat="1" ht="18" customHeight="1" x14ac:dyDescent="0.25">
      <c r="A116" s="46">
        <v>112</v>
      </c>
      <c r="B116" s="47"/>
      <c r="C116" s="47" t="s">
        <v>193</v>
      </c>
      <c r="D116" s="47">
        <v>0.83</v>
      </c>
      <c r="G116" s="48"/>
      <c r="H116" s="48"/>
    </row>
    <row r="117" spans="1:8" s="45" customFormat="1" ht="18" customHeight="1" x14ac:dyDescent="0.25">
      <c r="A117" s="46">
        <v>113</v>
      </c>
      <c r="B117" s="47"/>
      <c r="C117" s="47" t="s">
        <v>194</v>
      </c>
      <c r="D117" s="47">
        <v>0.03</v>
      </c>
      <c r="G117" s="48"/>
      <c r="H117" s="48"/>
    </row>
    <row r="118" spans="1:8" s="45" customFormat="1" ht="18" customHeight="1" x14ac:dyDescent="0.25">
      <c r="A118" s="46">
        <v>114</v>
      </c>
      <c r="B118" s="47"/>
      <c r="C118" s="47" t="s">
        <v>195</v>
      </c>
      <c r="D118" s="47">
        <v>5.53</v>
      </c>
      <c r="G118" s="48"/>
      <c r="H118" s="48"/>
    </row>
    <row r="119" spans="1:8" s="45" customFormat="1" ht="18" customHeight="1" x14ac:dyDescent="0.25">
      <c r="A119" s="46">
        <v>115</v>
      </c>
      <c r="B119" s="47"/>
      <c r="C119" s="47" t="s">
        <v>196</v>
      </c>
      <c r="D119" s="47">
        <v>5.75</v>
      </c>
      <c r="G119" s="48"/>
      <c r="H119" s="48"/>
    </row>
    <row r="120" spans="1:8" s="45" customFormat="1" ht="18" customHeight="1" x14ac:dyDescent="0.25">
      <c r="A120" s="46">
        <v>116</v>
      </c>
      <c r="B120" s="47"/>
      <c r="C120" s="47" t="s">
        <v>197</v>
      </c>
      <c r="D120" s="47">
        <v>0.89</v>
      </c>
      <c r="G120" s="48"/>
      <c r="H120" s="48"/>
    </row>
    <row r="121" spans="1:8" s="45" customFormat="1" ht="18" customHeight="1" x14ac:dyDescent="0.25">
      <c r="A121" s="46">
        <v>117</v>
      </c>
      <c r="B121" s="47"/>
      <c r="C121" s="47" t="s">
        <v>198</v>
      </c>
      <c r="D121" s="47">
        <v>5.84</v>
      </c>
      <c r="G121" s="48"/>
      <c r="H121" s="48"/>
    </row>
    <row r="122" spans="1:8" s="45" customFormat="1" ht="18" customHeight="1" x14ac:dyDescent="0.25">
      <c r="A122" s="46">
        <v>118</v>
      </c>
      <c r="B122" s="47"/>
      <c r="C122" s="47" t="s">
        <v>199</v>
      </c>
      <c r="D122" s="47">
        <v>4.9000000000000004</v>
      </c>
      <c r="G122" s="48"/>
      <c r="H122" s="48"/>
    </row>
    <row r="123" spans="1:8" s="45" customFormat="1" ht="18" customHeight="1" x14ac:dyDescent="0.25">
      <c r="A123" s="46">
        <v>119</v>
      </c>
      <c r="B123" s="47"/>
      <c r="C123" s="47" t="s">
        <v>200</v>
      </c>
      <c r="D123" s="47">
        <v>1.1200000000000001</v>
      </c>
      <c r="G123" s="48"/>
      <c r="H123" s="48"/>
    </row>
    <row r="124" spans="1:8" s="45" customFormat="1" ht="18" customHeight="1" x14ac:dyDescent="0.25">
      <c r="A124" s="46">
        <v>120</v>
      </c>
      <c r="B124" s="47"/>
      <c r="C124" s="47" t="s">
        <v>201</v>
      </c>
      <c r="D124" s="47">
        <v>0.31</v>
      </c>
      <c r="G124" s="48"/>
      <c r="H124" s="48"/>
    </row>
    <row r="125" spans="1:8" s="45" customFormat="1" ht="18" customHeight="1" x14ac:dyDescent="0.25">
      <c r="A125" s="46">
        <v>121</v>
      </c>
      <c r="B125" s="47"/>
      <c r="C125" s="47" t="s">
        <v>202</v>
      </c>
      <c r="D125" s="47">
        <v>0.17</v>
      </c>
      <c r="G125" s="48"/>
      <c r="H125" s="48"/>
    </row>
    <row r="126" spans="1:8" s="45" customFormat="1" ht="18" customHeight="1" x14ac:dyDescent="0.25">
      <c r="A126" s="46">
        <v>122</v>
      </c>
      <c r="B126" s="47" t="s">
        <v>203</v>
      </c>
      <c r="C126" s="47" t="s">
        <v>204</v>
      </c>
      <c r="D126" s="47">
        <v>0.36</v>
      </c>
      <c r="G126" s="48"/>
      <c r="H126" s="48"/>
    </row>
    <row r="127" spans="1:8" s="45" customFormat="1" ht="18" customHeight="1" x14ac:dyDescent="0.25">
      <c r="A127" s="46">
        <v>123</v>
      </c>
      <c r="B127" s="47" t="s">
        <v>205</v>
      </c>
      <c r="C127" s="47" t="s">
        <v>206</v>
      </c>
      <c r="D127" s="47">
        <v>0.18</v>
      </c>
      <c r="G127" s="48"/>
      <c r="H127" s="48"/>
    </row>
    <row r="128" spans="1:8" s="45" customFormat="1" ht="18" customHeight="1" x14ac:dyDescent="0.25">
      <c r="A128" s="46">
        <v>124</v>
      </c>
      <c r="B128" s="47"/>
      <c r="C128" s="47" t="s">
        <v>207</v>
      </c>
      <c r="D128" s="47">
        <v>0.18</v>
      </c>
      <c r="G128" s="48"/>
      <c r="H128" s="48"/>
    </row>
    <row r="129" spans="1:8" s="45" customFormat="1" ht="18" customHeight="1" x14ac:dyDescent="0.25">
      <c r="A129" s="46">
        <v>125</v>
      </c>
      <c r="B129" s="47"/>
      <c r="C129" s="47" t="s">
        <v>208</v>
      </c>
      <c r="D129" s="47">
        <v>0.22</v>
      </c>
      <c r="G129" s="48"/>
      <c r="H129" s="48"/>
    </row>
    <row r="130" spans="1:8" s="45" customFormat="1" ht="18" customHeight="1" x14ac:dyDescent="0.25">
      <c r="A130" s="46">
        <v>126</v>
      </c>
      <c r="B130" s="47"/>
      <c r="C130" s="47" t="s">
        <v>209</v>
      </c>
      <c r="D130" s="47">
        <v>0.23</v>
      </c>
      <c r="G130" s="48"/>
      <c r="H130" s="48"/>
    </row>
    <row r="131" spans="1:8" s="45" customFormat="1" ht="18" customHeight="1" x14ac:dyDescent="0.25">
      <c r="A131" s="46">
        <v>127</v>
      </c>
      <c r="B131" s="47"/>
      <c r="C131" s="47" t="s">
        <v>210</v>
      </c>
      <c r="D131" s="47">
        <v>0.16</v>
      </c>
      <c r="G131" s="48"/>
      <c r="H131" s="48"/>
    </row>
    <row r="132" spans="1:8" s="45" customFormat="1" ht="18" customHeight="1" x14ac:dyDescent="0.25">
      <c r="A132" s="46">
        <v>128</v>
      </c>
      <c r="B132" s="47"/>
      <c r="C132" s="47" t="s">
        <v>211</v>
      </c>
      <c r="D132" s="47">
        <v>0.15</v>
      </c>
      <c r="G132" s="48"/>
      <c r="H132" s="48"/>
    </row>
    <row r="133" spans="1:8" s="45" customFormat="1" ht="18" customHeight="1" x14ac:dyDescent="0.25">
      <c r="A133" s="46">
        <v>129</v>
      </c>
      <c r="B133" s="47"/>
      <c r="C133" s="47" t="s">
        <v>212</v>
      </c>
      <c r="D133" s="47">
        <v>0.16</v>
      </c>
      <c r="G133" s="48"/>
      <c r="H133" s="48"/>
    </row>
    <row r="134" spans="1:8" s="45" customFormat="1" ht="18" customHeight="1" x14ac:dyDescent="0.25">
      <c r="A134" s="46">
        <v>130</v>
      </c>
      <c r="B134" s="47"/>
      <c r="C134" s="47" t="s">
        <v>213</v>
      </c>
      <c r="D134" s="47">
        <v>0.36</v>
      </c>
      <c r="G134" s="48"/>
      <c r="H134" s="48"/>
    </row>
    <row r="135" spans="1:8" s="45" customFormat="1" ht="18" customHeight="1" x14ac:dyDescent="0.25">
      <c r="A135" s="46">
        <v>131</v>
      </c>
      <c r="B135" s="47" t="s">
        <v>214</v>
      </c>
      <c r="C135" s="47" t="s">
        <v>215</v>
      </c>
      <c r="D135" s="47">
        <v>0.23</v>
      </c>
      <c r="G135" s="48"/>
      <c r="H135" s="48"/>
    </row>
    <row r="136" spans="1:8" s="45" customFormat="1" ht="18" customHeight="1" x14ac:dyDescent="0.25">
      <c r="A136" s="46">
        <v>132</v>
      </c>
      <c r="B136" s="47"/>
      <c r="C136" s="47" t="s">
        <v>216</v>
      </c>
      <c r="D136" s="47">
        <v>0.43</v>
      </c>
      <c r="G136" s="48"/>
      <c r="H136" s="48"/>
    </row>
    <row r="137" spans="1:8" s="45" customFormat="1" ht="18" customHeight="1" x14ac:dyDescent="0.25">
      <c r="A137" s="46">
        <v>133</v>
      </c>
      <c r="B137" s="47"/>
      <c r="C137" s="47" t="s">
        <v>217</v>
      </c>
      <c r="D137" s="47">
        <v>0.26</v>
      </c>
      <c r="G137" s="48"/>
      <c r="H137" s="48"/>
    </row>
    <row r="138" spans="1:8" s="45" customFormat="1" ht="18" customHeight="1" x14ac:dyDescent="0.25">
      <c r="A138" s="46">
        <v>134</v>
      </c>
      <c r="B138" s="47"/>
      <c r="C138" s="47" t="s">
        <v>218</v>
      </c>
      <c r="D138" s="47">
        <v>3.06</v>
      </c>
      <c r="G138" s="48"/>
      <c r="H138" s="48"/>
    </row>
    <row r="139" spans="1:8" s="45" customFormat="1" ht="18" customHeight="1" x14ac:dyDescent="0.25">
      <c r="A139" s="46">
        <v>135</v>
      </c>
      <c r="B139" s="47"/>
      <c r="C139" s="47" t="s">
        <v>219</v>
      </c>
      <c r="D139" s="47">
        <v>0.26</v>
      </c>
      <c r="G139" s="48"/>
      <c r="H139" s="48"/>
    </row>
    <row r="140" spans="1:8" s="45" customFormat="1" ht="18" customHeight="1" x14ac:dyDescent="0.25">
      <c r="A140" s="46">
        <v>136</v>
      </c>
      <c r="B140" s="47"/>
      <c r="C140" s="47" t="s">
        <v>220</v>
      </c>
      <c r="D140" s="47">
        <v>2.9</v>
      </c>
      <c r="G140" s="48"/>
      <c r="H140" s="48"/>
    </row>
    <row r="141" spans="1:8" s="45" customFormat="1" ht="18" customHeight="1" x14ac:dyDescent="0.25">
      <c r="A141" s="46">
        <v>137</v>
      </c>
      <c r="B141" s="47"/>
      <c r="C141" s="47" t="s">
        <v>221</v>
      </c>
      <c r="D141" s="47">
        <v>0.43</v>
      </c>
      <c r="G141" s="48"/>
      <c r="H141" s="48"/>
    </row>
    <row r="142" spans="1:8" ht="18" customHeight="1" x14ac:dyDescent="0.25">
      <c r="A142" s="46">
        <v>138</v>
      </c>
      <c r="B142" s="49"/>
      <c r="C142" s="50" t="s">
        <v>222</v>
      </c>
      <c r="D142" s="50">
        <v>1.19</v>
      </c>
      <c r="G142" s="48"/>
      <c r="H142" s="48"/>
    </row>
    <row r="143" spans="1:8" ht="18" customHeight="1" x14ac:dyDescent="0.25">
      <c r="A143" s="46">
        <v>139</v>
      </c>
      <c r="B143" s="49"/>
      <c r="C143" s="50" t="s">
        <v>223</v>
      </c>
      <c r="D143" s="50">
        <v>1.1599999999999999</v>
      </c>
      <c r="G143" s="48"/>
      <c r="H143" s="48"/>
    </row>
    <row r="144" spans="1:8" ht="18" customHeight="1" x14ac:dyDescent="0.25">
      <c r="A144" s="46">
        <v>140</v>
      </c>
      <c r="B144" s="49"/>
      <c r="C144" s="50" t="s">
        <v>224</v>
      </c>
      <c r="D144" s="50">
        <v>1.0900000000000001</v>
      </c>
      <c r="G144" s="48"/>
      <c r="H144" s="48"/>
    </row>
    <row r="145" spans="1:8" ht="18" customHeight="1" x14ac:dyDescent="0.25">
      <c r="A145" s="46">
        <v>141</v>
      </c>
      <c r="B145" s="49" t="s">
        <v>225</v>
      </c>
      <c r="C145" s="50" t="s">
        <v>42</v>
      </c>
      <c r="D145" s="50">
        <v>0.92</v>
      </c>
      <c r="G145" s="48"/>
      <c r="H145" s="48"/>
    </row>
    <row r="146" spans="1:8" ht="18" customHeight="1" x14ac:dyDescent="0.25">
      <c r="A146" s="46">
        <v>142</v>
      </c>
      <c r="B146" s="49" t="s">
        <v>226</v>
      </c>
      <c r="C146" s="50" t="s">
        <v>227</v>
      </c>
      <c r="D146" s="50">
        <v>5.25</v>
      </c>
      <c r="G146" s="48"/>
      <c r="H146" s="48"/>
    </row>
    <row r="147" spans="1:8" ht="18" customHeight="1" x14ac:dyDescent="0.25">
      <c r="A147" s="46">
        <v>143</v>
      </c>
      <c r="B147" s="49" t="s">
        <v>228</v>
      </c>
      <c r="C147" s="50" t="s">
        <v>229</v>
      </c>
      <c r="D147" s="50">
        <v>0.24</v>
      </c>
      <c r="G147" s="48"/>
      <c r="H147" s="48"/>
    </row>
    <row r="148" spans="1:8" ht="18" customHeight="1" x14ac:dyDescent="0.25">
      <c r="A148" s="46">
        <v>144</v>
      </c>
      <c r="B148" s="49" t="s">
        <v>230</v>
      </c>
      <c r="C148" s="50" t="s">
        <v>26</v>
      </c>
      <c r="D148" s="50">
        <v>0.19</v>
      </c>
      <c r="G148" s="48"/>
      <c r="H148" s="48"/>
    </row>
    <row r="149" spans="1:8" ht="18" customHeight="1" x14ac:dyDescent="0.25">
      <c r="A149" s="46">
        <v>145</v>
      </c>
      <c r="B149" s="49" t="s">
        <v>231</v>
      </c>
      <c r="C149" s="50" t="s">
        <v>232</v>
      </c>
      <c r="D149" s="50">
        <v>0.2</v>
      </c>
      <c r="G149" s="48"/>
      <c r="H149" s="48"/>
    </row>
    <row r="150" spans="1:8" ht="18" customHeight="1" x14ac:dyDescent="0.25">
      <c r="A150" s="46">
        <v>146</v>
      </c>
      <c r="B150" s="49" t="s">
        <v>233</v>
      </c>
      <c r="C150" s="50" t="s">
        <v>234</v>
      </c>
      <c r="D150" s="50">
        <v>0.27</v>
      </c>
      <c r="G150" s="48"/>
      <c r="H150" s="48"/>
    </row>
    <row r="151" spans="1:8" ht="18" customHeight="1" x14ac:dyDescent="0.25">
      <c r="A151" s="46">
        <v>147</v>
      </c>
      <c r="B151" s="49" t="s">
        <v>235</v>
      </c>
      <c r="C151" s="50" t="s">
        <v>40</v>
      </c>
      <c r="D151" s="50">
        <v>0.38</v>
      </c>
      <c r="G151" s="48"/>
      <c r="H151" s="48"/>
    </row>
    <row r="152" spans="1:8" ht="18" customHeight="1" x14ac:dyDescent="0.25">
      <c r="A152" s="46">
        <v>148</v>
      </c>
      <c r="B152" s="49" t="s">
        <v>236</v>
      </c>
      <c r="C152" s="50" t="s">
        <v>237</v>
      </c>
      <c r="D152" s="50">
        <v>0.15</v>
      </c>
      <c r="G152" s="48"/>
      <c r="H152" s="48"/>
    </row>
    <row r="153" spans="1:8" ht="18" customHeight="1" x14ac:dyDescent="0.25">
      <c r="A153" s="46">
        <v>149</v>
      </c>
      <c r="B153" s="49" t="s">
        <v>238</v>
      </c>
      <c r="C153" s="50" t="s">
        <v>239</v>
      </c>
      <c r="D153" s="50">
        <v>0.1</v>
      </c>
      <c r="G153" s="48"/>
      <c r="H153" s="48"/>
    </row>
    <row r="154" spans="1:8" ht="18" customHeight="1" x14ac:dyDescent="0.25">
      <c r="A154" s="46">
        <v>150</v>
      </c>
      <c r="B154" s="49" t="s">
        <v>240</v>
      </c>
      <c r="C154" s="50" t="s">
        <v>241</v>
      </c>
      <c r="D154" s="50">
        <v>0.73</v>
      </c>
      <c r="G154" s="48"/>
      <c r="H154" s="48"/>
    </row>
    <row r="155" spans="1:8" ht="18" customHeight="1" x14ac:dyDescent="0.25">
      <c r="A155" s="46">
        <v>151</v>
      </c>
      <c r="B155" s="49" t="s">
        <v>242</v>
      </c>
      <c r="C155" s="50" t="s">
        <v>243</v>
      </c>
      <c r="D155" s="50">
        <v>0.15</v>
      </c>
      <c r="G155" s="48"/>
      <c r="H155" s="48"/>
    </row>
    <row r="156" spans="1:8" ht="18" customHeight="1" x14ac:dyDescent="0.25">
      <c r="A156" s="46">
        <v>152</v>
      </c>
      <c r="B156" s="49" t="s">
        <v>244</v>
      </c>
      <c r="C156" s="50" t="s">
        <v>245</v>
      </c>
      <c r="D156" s="50">
        <v>0.11</v>
      </c>
      <c r="G156" s="48"/>
      <c r="H156" s="48"/>
    </row>
    <row r="157" spans="1:8" ht="18" customHeight="1" x14ac:dyDescent="0.25">
      <c r="A157" s="46">
        <v>153</v>
      </c>
      <c r="B157" s="49"/>
      <c r="C157" s="50" t="s">
        <v>246</v>
      </c>
      <c r="D157" s="50">
        <v>3.04</v>
      </c>
      <c r="G157" s="48"/>
      <c r="H157" s="48"/>
    </row>
    <row r="158" spans="1:8" ht="18" customHeight="1" x14ac:dyDescent="0.25">
      <c r="A158" s="46">
        <v>154</v>
      </c>
      <c r="B158" s="49" t="s">
        <v>247</v>
      </c>
      <c r="C158" s="50" t="s">
        <v>248</v>
      </c>
      <c r="D158" s="50">
        <v>0.16</v>
      </c>
      <c r="G158" s="48"/>
      <c r="H158" s="48"/>
    </row>
    <row r="159" spans="1:8" ht="18" customHeight="1" x14ac:dyDescent="0.25">
      <c r="A159" s="46">
        <v>155</v>
      </c>
      <c r="B159" s="49" t="s">
        <v>249</v>
      </c>
      <c r="C159" s="50" t="s">
        <v>250</v>
      </c>
      <c r="D159" s="50">
        <v>2.74</v>
      </c>
      <c r="G159" s="48"/>
      <c r="H159" s="48"/>
    </row>
    <row r="160" spans="1:8" ht="18" customHeight="1" x14ac:dyDescent="0.25">
      <c r="A160" s="46">
        <v>156</v>
      </c>
      <c r="B160" s="49" t="s">
        <v>251</v>
      </c>
      <c r="C160" s="50" t="s">
        <v>252</v>
      </c>
      <c r="D160" s="50">
        <v>0.56999999999999995</v>
      </c>
      <c r="G160" s="48"/>
      <c r="H160" s="48"/>
    </row>
    <row r="161" spans="1:8" ht="18" customHeight="1" x14ac:dyDescent="0.25">
      <c r="A161" s="46">
        <v>157</v>
      </c>
      <c r="B161" s="49"/>
      <c r="C161" s="50" t="s">
        <v>253</v>
      </c>
      <c r="D161" s="50">
        <v>0.28000000000000003</v>
      </c>
      <c r="G161" s="48"/>
      <c r="H161" s="48"/>
    </row>
    <row r="162" spans="1:8" ht="18" customHeight="1" x14ac:dyDescent="0.25">
      <c r="A162" s="46">
        <v>158</v>
      </c>
      <c r="B162" s="49"/>
      <c r="C162" s="50" t="s">
        <v>254</v>
      </c>
      <c r="D162" s="50">
        <v>0.22</v>
      </c>
      <c r="G162" s="48"/>
      <c r="H162" s="48"/>
    </row>
    <row r="163" spans="1:8" ht="18" customHeight="1" x14ac:dyDescent="0.25">
      <c r="A163" s="46">
        <v>159</v>
      </c>
      <c r="B163" s="49" t="s">
        <v>255</v>
      </c>
      <c r="C163" s="50" t="s">
        <v>256</v>
      </c>
      <c r="D163" s="50">
        <v>0.24</v>
      </c>
      <c r="G163" s="48"/>
      <c r="H163" s="48"/>
    </row>
    <row r="164" spans="1:8" ht="18" customHeight="1" x14ac:dyDescent="0.25">
      <c r="A164" s="46">
        <v>160</v>
      </c>
      <c r="B164" s="49" t="s">
        <v>257</v>
      </c>
      <c r="C164" s="50" t="s">
        <v>258</v>
      </c>
      <c r="D164" s="50">
        <v>0.43</v>
      </c>
      <c r="G164" s="48"/>
      <c r="H164" s="48"/>
    </row>
    <row r="165" spans="1:8" ht="18" customHeight="1" x14ac:dyDescent="0.25">
      <c r="A165" s="46">
        <v>161</v>
      </c>
      <c r="B165" s="49" t="s">
        <v>259</v>
      </c>
      <c r="C165" s="50" t="s">
        <v>260</v>
      </c>
      <c r="D165" s="50">
        <v>0.14000000000000001</v>
      </c>
      <c r="G165" s="48"/>
      <c r="H165" s="48"/>
    </row>
    <row r="166" spans="1:8" ht="18" customHeight="1" x14ac:dyDescent="0.25">
      <c r="A166" s="46">
        <v>162</v>
      </c>
      <c r="B166" s="49"/>
      <c r="C166" s="50" t="s">
        <v>261</v>
      </c>
      <c r="D166" s="50">
        <v>0.13</v>
      </c>
      <c r="G166" s="48"/>
      <c r="H166" s="48"/>
    </row>
    <row r="167" spans="1:8" ht="18" customHeight="1" x14ac:dyDescent="0.25">
      <c r="A167" s="46">
        <v>163</v>
      </c>
      <c r="B167" s="49" t="s">
        <v>262</v>
      </c>
      <c r="C167" s="50" t="s">
        <v>29</v>
      </c>
      <c r="D167" s="50">
        <v>0.23</v>
      </c>
      <c r="G167" s="48"/>
      <c r="H167" s="48"/>
    </row>
    <row r="168" spans="1:8" ht="18" customHeight="1" x14ac:dyDescent="0.25">
      <c r="A168" s="46">
        <v>164</v>
      </c>
      <c r="B168" s="49"/>
      <c r="C168" s="50" t="s">
        <v>263</v>
      </c>
      <c r="D168" s="50">
        <v>0.3</v>
      </c>
      <c r="G168" s="48"/>
      <c r="H168" s="48"/>
    </row>
    <row r="169" spans="1:8" ht="18" customHeight="1" x14ac:dyDescent="0.25">
      <c r="A169" s="46">
        <v>165</v>
      </c>
      <c r="B169" s="49"/>
      <c r="C169" s="50" t="s">
        <v>264</v>
      </c>
      <c r="D169" s="50">
        <v>0.18</v>
      </c>
      <c r="G169" s="48"/>
      <c r="H169" s="48"/>
    </row>
    <row r="170" spans="1:8" ht="18" customHeight="1" x14ac:dyDescent="0.25">
      <c r="A170" s="46">
        <v>166</v>
      </c>
      <c r="B170" s="49" t="s">
        <v>265</v>
      </c>
      <c r="C170" s="50" t="s">
        <v>266</v>
      </c>
      <c r="D170" s="50">
        <v>0.36</v>
      </c>
      <c r="G170" s="48"/>
      <c r="H170" s="48"/>
    </row>
    <row r="171" spans="1:8" ht="15.75" x14ac:dyDescent="0.25">
      <c r="A171" s="46">
        <v>167</v>
      </c>
      <c r="B171" s="49" t="s">
        <v>267</v>
      </c>
      <c r="C171" s="50" t="s">
        <v>49</v>
      </c>
      <c r="D171" s="50">
        <v>0.18</v>
      </c>
      <c r="G171" s="48"/>
      <c r="H171" s="48"/>
    </row>
    <row r="172" spans="1:8" ht="15.75" x14ac:dyDescent="0.25">
      <c r="A172" s="46">
        <v>168</v>
      </c>
      <c r="B172" s="49" t="s">
        <v>268</v>
      </c>
      <c r="C172" s="50" t="s">
        <v>269</v>
      </c>
      <c r="D172" s="50">
        <v>0.3</v>
      </c>
      <c r="G172" s="48"/>
      <c r="H172" s="48"/>
    </row>
    <row r="173" spans="1:8" ht="15.75" x14ac:dyDescent="0.25">
      <c r="A173" s="46">
        <v>169</v>
      </c>
      <c r="B173" s="49"/>
      <c r="C173" s="50" t="s">
        <v>270</v>
      </c>
      <c r="D173" s="50">
        <v>0.25</v>
      </c>
      <c r="G173" s="48"/>
      <c r="H173" s="48"/>
    </row>
    <row r="174" spans="1:8" ht="15.75" x14ac:dyDescent="0.25">
      <c r="A174" s="46">
        <v>170</v>
      </c>
      <c r="B174" s="49" t="s">
        <v>271</v>
      </c>
      <c r="C174" s="50" t="s">
        <v>47</v>
      </c>
      <c r="D174" s="50">
        <v>5.17</v>
      </c>
      <c r="G174" s="48"/>
      <c r="H174" s="48"/>
    </row>
    <row r="175" spans="1:8" ht="15.75" x14ac:dyDescent="0.25">
      <c r="A175" s="46">
        <v>171</v>
      </c>
      <c r="B175" s="49" t="s">
        <v>272</v>
      </c>
      <c r="C175" s="50" t="s">
        <v>273</v>
      </c>
      <c r="D175" s="50">
        <v>1.36</v>
      </c>
      <c r="G175" s="48"/>
      <c r="H175" s="48"/>
    </row>
    <row r="176" spans="1:8" ht="15.75" x14ac:dyDescent="0.25">
      <c r="A176" s="46">
        <v>172</v>
      </c>
      <c r="B176" s="49" t="s">
        <v>274</v>
      </c>
      <c r="C176" s="50" t="s">
        <v>275</v>
      </c>
      <c r="D176" s="50">
        <v>4.16</v>
      </c>
      <c r="G176" s="48"/>
      <c r="H176" s="48"/>
    </row>
    <row r="177" spans="1:8" ht="15.75" x14ac:dyDescent="0.25">
      <c r="A177" s="46">
        <v>173</v>
      </c>
      <c r="B177" s="49" t="s">
        <v>276</v>
      </c>
      <c r="C177" s="50" t="s">
        <v>277</v>
      </c>
      <c r="D177" s="50">
        <v>3.99</v>
      </c>
      <c r="G177" s="48"/>
      <c r="H177" s="48"/>
    </row>
    <row r="178" spans="1:8" ht="15.75" x14ac:dyDescent="0.25">
      <c r="A178" s="46">
        <v>174</v>
      </c>
      <c r="B178" s="49" t="s">
        <v>278</v>
      </c>
      <c r="C178" s="50" t="s">
        <v>279</v>
      </c>
      <c r="D178" s="50">
        <v>0.7</v>
      </c>
      <c r="G178" s="48"/>
      <c r="H178" s="48"/>
    </row>
    <row r="179" spans="1:8" ht="15.75" x14ac:dyDescent="0.25">
      <c r="A179" s="46">
        <v>175</v>
      </c>
      <c r="B179" s="49" t="s">
        <v>280</v>
      </c>
      <c r="C179" s="50" t="s">
        <v>281</v>
      </c>
      <c r="D179" s="50">
        <v>0.96</v>
      </c>
      <c r="G179" s="48"/>
      <c r="H179" s="48"/>
    </row>
    <row r="180" spans="1:8" ht="15.75" x14ac:dyDescent="0.25">
      <c r="A180" s="46">
        <v>176</v>
      </c>
      <c r="B180" s="49"/>
      <c r="C180" s="50" t="s">
        <v>282</v>
      </c>
      <c r="D180" s="50">
        <v>0.87</v>
      </c>
      <c r="G180" s="48"/>
      <c r="H180" s="48"/>
    </row>
    <row r="181" spans="1:8" ht="15.75" x14ac:dyDescent="0.25">
      <c r="A181" s="46">
        <v>177</v>
      </c>
      <c r="B181" s="49" t="s">
        <v>283</v>
      </c>
      <c r="C181" s="50" t="s">
        <v>284</v>
      </c>
      <c r="D181" s="50">
        <v>2.52</v>
      </c>
      <c r="G181" s="48"/>
      <c r="H181" s="48"/>
    </row>
    <row r="182" spans="1:8" ht="15.75" x14ac:dyDescent="0.25">
      <c r="A182" s="46">
        <v>178</v>
      </c>
      <c r="B182" s="49"/>
      <c r="C182" s="50" t="s">
        <v>285</v>
      </c>
      <c r="D182" s="50">
        <v>2.08</v>
      </c>
      <c r="G182" s="48"/>
      <c r="H182" s="48"/>
    </row>
    <row r="183" spans="1:8" ht="15.75" x14ac:dyDescent="0.25">
      <c r="A183" s="46">
        <v>179</v>
      </c>
      <c r="B183" s="49"/>
      <c r="C183" s="50" t="s">
        <v>286</v>
      </c>
      <c r="D183" s="50">
        <v>0.97</v>
      </c>
      <c r="G183" s="48"/>
      <c r="H183" s="48"/>
    </row>
    <row r="184" spans="1:8" ht="15.75" x14ac:dyDescent="0.25">
      <c r="A184" s="46">
        <v>180</v>
      </c>
      <c r="B184" s="49"/>
      <c r="C184" s="50" t="s">
        <v>287</v>
      </c>
      <c r="D184" s="50">
        <v>1.44</v>
      </c>
      <c r="G184" s="48"/>
      <c r="H184" s="48"/>
    </row>
    <row r="185" spans="1:8" ht="15.75" x14ac:dyDescent="0.25">
      <c r="A185" s="46">
        <v>181</v>
      </c>
      <c r="B185" s="49"/>
      <c r="C185" s="50" t="s">
        <v>288</v>
      </c>
      <c r="D185" s="50">
        <v>1.51</v>
      </c>
      <c r="G185" s="48"/>
      <c r="H185" s="48"/>
    </row>
    <row r="186" spans="1:8" ht="15.75" x14ac:dyDescent="0.25">
      <c r="A186" s="46">
        <v>182</v>
      </c>
      <c r="B186" s="49" t="s">
        <v>289</v>
      </c>
      <c r="C186" s="50" t="s">
        <v>290</v>
      </c>
      <c r="D186" s="50">
        <v>1.31</v>
      </c>
      <c r="G186" s="48"/>
      <c r="H186" s="48"/>
    </row>
    <row r="187" spans="1:8" ht="15.75" x14ac:dyDescent="0.25">
      <c r="A187" s="46">
        <v>183</v>
      </c>
      <c r="B187" s="49"/>
      <c r="C187" s="50" t="s">
        <v>291</v>
      </c>
      <c r="D187" s="50">
        <v>0.8</v>
      </c>
      <c r="G187" s="48"/>
      <c r="H187" s="48"/>
    </row>
    <row r="188" spans="1:8" ht="15.75" x14ac:dyDescent="0.25">
      <c r="A188" s="46">
        <v>184</v>
      </c>
      <c r="B188" s="49"/>
      <c r="C188" s="50" t="s">
        <v>292</v>
      </c>
      <c r="D188" s="50">
        <v>0.87</v>
      </c>
      <c r="G188" s="48"/>
      <c r="H188" s="48"/>
    </row>
    <row r="189" spans="1:8" ht="15.75" x14ac:dyDescent="0.25">
      <c r="A189" s="46">
        <v>185</v>
      </c>
      <c r="B189" s="49" t="s">
        <v>293</v>
      </c>
      <c r="C189" s="50" t="s">
        <v>294</v>
      </c>
      <c r="D189" s="50">
        <v>1.1100000000000001</v>
      </c>
      <c r="G189" s="48"/>
      <c r="H189" s="48"/>
    </row>
    <row r="190" spans="1:8" ht="15.75" x14ac:dyDescent="0.25">
      <c r="A190" s="46">
        <v>186</v>
      </c>
      <c r="B190" s="49" t="s">
        <v>295</v>
      </c>
      <c r="C190" s="50" t="s">
        <v>296</v>
      </c>
      <c r="D190" s="50">
        <v>3.99</v>
      </c>
      <c r="G190" s="48"/>
      <c r="H190" s="48"/>
    </row>
    <row r="191" spans="1:8" ht="15.75" x14ac:dyDescent="0.25">
      <c r="A191" s="46">
        <v>187</v>
      </c>
      <c r="B191" s="49"/>
      <c r="C191" s="50" t="s">
        <v>297</v>
      </c>
      <c r="D191" s="50">
        <v>1.04</v>
      </c>
      <c r="G191" s="48"/>
      <c r="H191" s="48"/>
    </row>
    <row r="192" spans="1:8" ht="15.75" x14ac:dyDescent="0.25">
      <c r="A192" s="46">
        <v>188</v>
      </c>
      <c r="B192" s="49"/>
      <c r="C192" s="50" t="s">
        <v>298</v>
      </c>
      <c r="D192" s="50">
        <v>0.97</v>
      </c>
      <c r="G192" s="48"/>
      <c r="H192" s="48"/>
    </row>
    <row r="193" spans="1:8" ht="15.75" x14ac:dyDescent="0.25">
      <c r="A193" s="46">
        <v>189</v>
      </c>
      <c r="B193" s="49"/>
      <c r="C193" s="50" t="s">
        <v>299</v>
      </c>
      <c r="D193" s="50">
        <v>1.26</v>
      </c>
      <c r="G193" s="48"/>
      <c r="H193" s="48"/>
    </row>
    <row r="194" spans="1:8" ht="15.75" x14ac:dyDescent="0.25">
      <c r="A194" s="46">
        <v>190</v>
      </c>
      <c r="B194" s="49" t="s">
        <v>300</v>
      </c>
      <c r="C194" s="50" t="s">
        <v>301</v>
      </c>
      <c r="D194" s="50">
        <v>1</v>
      </c>
      <c r="G194" s="48"/>
      <c r="H194" s="48"/>
    </row>
    <row r="195" spans="1:8" ht="15.75" x14ac:dyDescent="0.25">
      <c r="A195" s="46">
        <v>191</v>
      </c>
      <c r="B195" s="49"/>
      <c r="C195" s="50" t="s">
        <v>302</v>
      </c>
      <c r="D195" s="50">
        <v>1.66</v>
      </c>
      <c r="G195" s="48"/>
      <c r="H195" s="48"/>
    </row>
    <row r="196" spans="1:8" ht="15.75" x14ac:dyDescent="0.25">
      <c r="A196" s="46">
        <v>192</v>
      </c>
      <c r="B196" s="49" t="s">
        <v>303</v>
      </c>
      <c r="C196" s="50" t="s">
        <v>304</v>
      </c>
      <c r="D196" s="50">
        <v>0.91</v>
      </c>
      <c r="G196" s="48"/>
      <c r="H196" s="48"/>
    </row>
    <row r="197" spans="1:8" ht="15.75" x14ac:dyDescent="0.25">
      <c r="A197" s="46">
        <v>193</v>
      </c>
      <c r="B197" s="49"/>
      <c r="C197" s="50" t="s">
        <v>305</v>
      </c>
      <c r="D197" s="50">
        <v>1.73</v>
      </c>
      <c r="G197" s="48"/>
      <c r="H197" s="48"/>
    </row>
    <row r="198" spans="1:8" ht="15.75" x14ac:dyDescent="0.25">
      <c r="A198" s="46">
        <v>194</v>
      </c>
      <c r="B198" s="49" t="s">
        <v>306</v>
      </c>
      <c r="C198" s="50" t="s">
        <v>307</v>
      </c>
      <c r="D198" s="50">
        <v>1.27</v>
      </c>
      <c r="G198" s="48"/>
      <c r="H198" s="48"/>
    </row>
    <row r="199" spans="1:8" ht="15.75" x14ac:dyDescent="0.25">
      <c r="A199" s="46">
        <v>195</v>
      </c>
      <c r="B199" s="49"/>
      <c r="C199" s="50" t="s">
        <v>308</v>
      </c>
      <c r="D199" s="50">
        <v>3.12</v>
      </c>
      <c r="G199" s="48"/>
      <c r="H199" s="48"/>
    </row>
    <row r="200" spans="1:8" ht="15.75" x14ac:dyDescent="0.25">
      <c r="A200" s="46">
        <v>196</v>
      </c>
      <c r="B200" s="49"/>
      <c r="C200" s="50" t="s">
        <v>309</v>
      </c>
      <c r="D200" s="50">
        <v>1.03</v>
      </c>
      <c r="G200" s="48"/>
      <c r="H200" s="48"/>
    </row>
    <row r="201" spans="1:8" ht="15.75" x14ac:dyDescent="0.25">
      <c r="A201" s="46">
        <v>197</v>
      </c>
      <c r="B201" s="49" t="s">
        <v>310</v>
      </c>
      <c r="C201" s="50" t="s">
        <v>311</v>
      </c>
      <c r="D201" s="50">
        <v>0.87</v>
      </c>
      <c r="G201" s="48"/>
      <c r="H201" s="48"/>
    </row>
    <row r="202" spans="1:8" ht="15.75" x14ac:dyDescent="0.25">
      <c r="A202" s="46">
        <v>198</v>
      </c>
      <c r="B202" s="49" t="s">
        <v>312</v>
      </c>
      <c r="C202" s="50" t="s">
        <v>313</v>
      </c>
      <c r="D202" s="50">
        <v>0.45</v>
      </c>
      <c r="G202" s="48"/>
      <c r="H202" s="48"/>
    </row>
    <row r="203" spans="1:8" ht="15.75" x14ac:dyDescent="0.25">
      <c r="A203" s="46">
        <v>199</v>
      </c>
      <c r="B203" s="49"/>
      <c r="C203" s="50" t="s">
        <v>314</v>
      </c>
      <c r="D203" s="50">
        <v>0.94</v>
      </c>
      <c r="G203" s="48"/>
      <c r="H203" s="48"/>
    </row>
    <row r="204" spans="1:8" ht="15.75" x14ac:dyDescent="0.25">
      <c r="A204" s="46">
        <v>200</v>
      </c>
      <c r="B204" s="49"/>
      <c r="C204" s="50" t="s">
        <v>315</v>
      </c>
      <c r="D204" s="50">
        <v>2.91</v>
      </c>
      <c r="G204" s="48"/>
      <c r="H204" s="48"/>
    </row>
    <row r="205" spans="1:8" ht="15.75" x14ac:dyDescent="0.25">
      <c r="A205" s="46">
        <v>201</v>
      </c>
      <c r="B205" s="49"/>
      <c r="C205" s="50" t="s">
        <v>316</v>
      </c>
      <c r="D205" s="50">
        <v>0.73</v>
      </c>
      <c r="G205" s="48"/>
      <c r="H205" s="48"/>
    </row>
    <row r="206" spans="1:8" ht="15.75" x14ac:dyDescent="0.25">
      <c r="A206" s="46">
        <v>202</v>
      </c>
      <c r="B206" s="49"/>
      <c r="C206" s="50" t="s">
        <v>317</v>
      </c>
      <c r="D206" s="50">
        <v>0.84</v>
      </c>
      <c r="G206" s="48"/>
      <c r="H206" s="48"/>
    </row>
    <row r="207" spans="1:8" ht="15.75" x14ac:dyDescent="0.25">
      <c r="A207" s="46">
        <v>203</v>
      </c>
      <c r="B207" s="49"/>
      <c r="C207" s="50" t="s">
        <v>318</v>
      </c>
      <c r="D207" s="50">
        <v>0.84</v>
      </c>
      <c r="G207" s="48"/>
      <c r="H207" s="48"/>
    </row>
    <row r="208" spans="1:8" ht="15.75" x14ac:dyDescent="0.25">
      <c r="A208" s="46">
        <v>204</v>
      </c>
      <c r="B208" s="49"/>
      <c r="C208" s="50" t="s">
        <v>319</v>
      </c>
      <c r="D208" s="50">
        <v>0.72</v>
      </c>
      <c r="G208" s="48"/>
      <c r="H208" s="48"/>
    </row>
    <row r="209" spans="1:8" ht="15.75" x14ac:dyDescent="0.25">
      <c r="A209" s="46">
        <v>205</v>
      </c>
      <c r="B209" s="49"/>
      <c r="C209" s="50" t="s">
        <v>320</v>
      </c>
      <c r="D209" s="50">
        <v>0.82</v>
      </c>
      <c r="G209" s="48"/>
      <c r="H209" s="48"/>
    </row>
    <row r="210" spans="1:8" ht="15.75" x14ac:dyDescent="0.25">
      <c r="A210" s="46">
        <v>206</v>
      </c>
      <c r="B210" s="49" t="s">
        <v>321</v>
      </c>
      <c r="C210" s="50" t="s">
        <v>322</v>
      </c>
      <c r="D210" s="50">
        <v>0.9</v>
      </c>
      <c r="G210" s="48"/>
      <c r="H210" s="48"/>
    </row>
    <row r="211" spans="1:8" ht="15.75" x14ac:dyDescent="0.25">
      <c r="A211" s="46">
        <v>207</v>
      </c>
      <c r="B211" s="49"/>
      <c r="C211" s="50" t="s">
        <v>323</v>
      </c>
      <c r="D211" s="50">
        <v>3.47</v>
      </c>
      <c r="G211" s="48"/>
      <c r="H211" s="48"/>
    </row>
    <row r="212" spans="1:8" ht="15.75" x14ac:dyDescent="0.25">
      <c r="A212" s="46">
        <v>208</v>
      </c>
      <c r="B212" s="49"/>
      <c r="C212" s="50" t="s">
        <v>324</v>
      </c>
      <c r="D212" s="50">
        <v>0.38</v>
      </c>
      <c r="G212" s="48"/>
      <c r="H212" s="48"/>
    </row>
    <row r="213" spans="1:8" ht="15.75" x14ac:dyDescent="0.25">
      <c r="A213" s="46">
        <v>209</v>
      </c>
      <c r="B213" s="49"/>
      <c r="C213" s="50" t="s">
        <v>325</v>
      </c>
      <c r="D213" s="50">
        <v>3.27</v>
      </c>
      <c r="G213" s="48"/>
      <c r="H213" s="48"/>
    </row>
    <row r="214" spans="1:8" ht="15.75" x14ac:dyDescent="0.25">
      <c r="A214" s="46">
        <v>210</v>
      </c>
      <c r="B214" s="49"/>
      <c r="C214" s="50" t="s">
        <v>326</v>
      </c>
      <c r="D214" s="50">
        <v>3.68</v>
      </c>
      <c r="G214" s="48"/>
      <c r="H214" s="48"/>
    </row>
    <row r="215" spans="1:8" ht="15.75" x14ac:dyDescent="0.25">
      <c r="A215" s="46">
        <v>211</v>
      </c>
      <c r="B215" s="49"/>
      <c r="C215" s="50" t="s">
        <v>327</v>
      </c>
      <c r="D215" s="50">
        <v>0.46</v>
      </c>
      <c r="G215" s="48"/>
      <c r="H215" s="48"/>
    </row>
    <row r="216" spans="1:8" ht="15.75" x14ac:dyDescent="0.25">
      <c r="A216" s="46">
        <v>212</v>
      </c>
      <c r="B216" s="49"/>
      <c r="C216" s="50" t="s">
        <v>328</v>
      </c>
      <c r="D216" s="50">
        <v>0.5</v>
      </c>
      <c r="G216" s="48"/>
      <c r="H216" s="48"/>
    </row>
    <row r="217" spans="1:8" ht="15.75" x14ac:dyDescent="0.25">
      <c r="A217" s="46">
        <v>213</v>
      </c>
      <c r="B217" s="49" t="s">
        <v>329</v>
      </c>
      <c r="C217" s="50" t="s">
        <v>43</v>
      </c>
      <c r="D217" s="50">
        <v>65</v>
      </c>
      <c r="G217" s="48"/>
      <c r="H217" s="48"/>
    </row>
    <row r="218" spans="1:8" ht="15.75" x14ac:dyDescent="0.25">
      <c r="A218" s="46">
        <v>214</v>
      </c>
      <c r="B218" s="49" t="s">
        <v>330</v>
      </c>
      <c r="C218" s="50" t="s">
        <v>331</v>
      </c>
      <c r="D218" s="50">
        <v>130</v>
      </c>
      <c r="G218" s="48"/>
      <c r="H218" s="48"/>
    </row>
    <row r="219" spans="1:8" ht="15.75" x14ac:dyDescent="0.25">
      <c r="A219" s="46">
        <v>215</v>
      </c>
      <c r="B219" s="49" t="s">
        <v>332</v>
      </c>
      <c r="C219" s="50" t="s">
        <v>333</v>
      </c>
      <c r="D219" s="50">
        <v>14</v>
      </c>
      <c r="G219" s="48"/>
      <c r="H219" s="48"/>
    </row>
    <row r="220" spans="1:8" ht="15.75" x14ac:dyDescent="0.25">
      <c r="A220" s="46">
        <v>216</v>
      </c>
      <c r="B220" s="49" t="s">
        <v>334</v>
      </c>
      <c r="C220" s="50" t="s">
        <v>35</v>
      </c>
      <c r="D220" s="50">
        <v>8.9700000000000006</v>
      </c>
      <c r="G220" s="48"/>
      <c r="H220" s="48"/>
    </row>
    <row r="221" spans="1:8" ht="15.75" x14ac:dyDescent="0.25">
      <c r="A221" s="46">
        <v>217</v>
      </c>
      <c r="B221" s="49" t="s">
        <v>335</v>
      </c>
      <c r="C221" s="50" t="s">
        <v>336</v>
      </c>
      <c r="D221" s="50">
        <v>150</v>
      </c>
      <c r="G221" s="48"/>
      <c r="H221" s="48"/>
    </row>
    <row r="222" spans="1:8" ht="15.75" x14ac:dyDescent="0.25">
      <c r="A222" s="46">
        <v>218</v>
      </c>
      <c r="B222" s="49" t="s">
        <v>337</v>
      </c>
      <c r="C222" s="50" t="s">
        <v>51</v>
      </c>
      <c r="D222" s="50">
        <v>5.67</v>
      </c>
      <c r="G222" s="48"/>
      <c r="H222" s="48"/>
    </row>
    <row r="223" spans="1:8" ht="15.75" x14ac:dyDescent="0.25">
      <c r="A223" s="46">
        <v>219</v>
      </c>
      <c r="B223" s="49" t="s">
        <v>338</v>
      </c>
      <c r="C223" s="50" t="s">
        <v>339</v>
      </c>
      <c r="D223" s="50">
        <v>0.26</v>
      </c>
      <c r="G223" s="48"/>
      <c r="H223" s="48"/>
    </row>
    <row r="224" spans="1:8" ht="15.75" x14ac:dyDescent="0.25">
      <c r="A224" s="46">
        <v>220</v>
      </c>
      <c r="B224" s="49" t="s">
        <v>340</v>
      </c>
      <c r="C224" s="50" t="s">
        <v>341</v>
      </c>
      <c r="D224" s="50">
        <v>3.36</v>
      </c>
      <c r="G224" s="48"/>
      <c r="H224" s="48"/>
    </row>
    <row r="225" spans="1:8" ht="15.75" x14ac:dyDescent="0.25">
      <c r="A225" s="46">
        <v>221</v>
      </c>
      <c r="B225" s="49" t="s">
        <v>342</v>
      </c>
      <c r="C225" s="50" t="s">
        <v>343</v>
      </c>
      <c r="D225" s="50">
        <v>0.14000000000000001</v>
      </c>
      <c r="G225" s="48"/>
      <c r="H225" s="48"/>
    </row>
    <row r="226" spans="1:8" ht="15.75" x14ac:dyDescent="0.25">
      <c r="A226" s="46">
        <v>222</v>
      </c>
      <c r="B226" s="49" t="s">
        <v>344</v>
      </c>
      <c r="C226" s="50" t="s">
        <v>34</v>
      </c>
      <c r="D226" s="50">
        <v>0.27</v>
      </c>
      <c r="G226" s="48"/>
      <c r="H226" s="48"/>
    </row>
    <row r="227" spans="1:8" ht="15.75" x14ac:dyDescent="0.25">
      <c r="A227" s="46">
        <v>223</v>
      </c>
      <c r="B227" s="49" t="s">
        <v>345</v>
      </c>
      <c r="C227" s="50" t="s">
        <v>346</v>
      </c>
      <c r="D227" s="50">
        <v>1.26</v>
      </c>
      <c r="G227" s="48"/>
      <c r="H227" s="48"/>
    </row>
    <row r="228" spans="1:8" ht="15.75" x14ac:dyDescent="0.25">
      <c r="A228" s="46">
        <v>224</v>
      </c>
      <c r="B228" s="49" t="s">
        <v>347</v>
      </c>
      <c r="C228" s="50" t="s">
        <v>348</v>
      </c>
      <c r="D228" s="50">
        <v>3.36</v>
      </c>
      <c r="G228" s="48"/>
      <c r="H228" s="48"/>
    </row>
    <row r="229" spans="1:8" ht="15.75" x14ac:dyDescent="0.25">
      <c r="A229" s="46">
        <v>225</v>
      </c>
      <c r="B229" s="49" t="s">
        <v>349</v>
      </c>
      <c r="C229" s="50" t="s">
        <v>350</v>
      </c>
      <c r="D229" s="50">
        <v>3.54</v>
      </c>
      <c r="G229" s="48"/>
      <c r="H229" s="48"/>
    </row>
    <row r="230" spans="1:8" ht="15.75" x14ac:dyDescent="0.25">
      <c r="A230" s="46">
        <v>226</v>
      </c>
      <c r="B230" s="49" t="s">
        <v>351</v>
      </c>
      <c r="C230" s="50" t="s">
        <v>352</v>
      </c>
      <c r="D230" s="50">
        <v>2.97</v>
      </c>
      <c r="G230" s="48"/>
      <c r="H230" s="48"/>
    </row>
    <row r="231" spans="1:8" ht="15.75" x14ac:dyDescent="0.25">
      <c r="A231" s="46">
        <v>227</v>
      </c>
      <c r="B231" s="49" t="s">
        <v>353</v>
      </c>
      <c r="C231" s="50" t="s">
        <v>354</v>
      </c>
      <c r="D231" s="50">
        <v>1.94</v>
      </c>
      <c r="G231" s="48"/>
      <c r="H231" s="48"/>
    </row>
    <row r="232" spans="1:8" ht="15.75" x14ac:dyDescent="0.25">
      <c r="G232" s="48"/>
      <c r="H232" s="48"/>
    </row>
    <row r="233" spans="1:8" ht="15.75" x14ac:dyDescent="0.25">
      <c r="G233" s="48"/>
      <c r="H233" s="48"/>
    </row>
    <row r="234" spans="1:8" ht="15.75" x14ac:dyDescent="0.25">
      <c r="G234" s="48"/>
      <c r="H234" s="48"/>
    </row>
    <row r="235" spans="1:8" ht="15.75" x14ac:dyDescent="0.25">
      <c r="G235" s="48"/>
      <c r="H235" s="48"/>
    </row>
    <row r="236" spans="1:8" ht="15.75" x14ac:dyDescent="0.25">
      <c r="G236" s="48"/>
      <c r="H236" s="48"/>
    </row>
    <row r="237" spans="1:8" ht="15.75" x14ac:dyDescent="0.25">
      <c r="G237" s="48"/>
      <c r="H237" s="48"/>
    </row>
    <row r="238" spans="1:8" ht="15.75" x14ac:dyDescent="0.25">
      <c r="G238" s="48"/>
      <c r="H238" s="48"/>
    </row>
    <row r="239" spans="1:8" ht="15.75" x14ac:dyDescent="0.25">
      <c r="G239" s="48"/>
      <c r="H239" s="48"/>
    </row>
    <row r="240" spans="1:8" ht="15.75" x14ac:dyDescent="0.25">
      <c r="G240" s="48"/>
      <c r="H240" s="48"/>
    </row>
    <row r="241" spans="7:8" ht="15.75" x14ac:dyDescent="0.25">
      <c r="G241" s="48"/>
      <c r="H241" s="48"/>
    </row>
    <row r="242" spans="7:8" ht="15.75" x14ac:dyDescent="0.25">
      <c r="G242" s="48"/>
      <c r="H242" s="48"/>
    </row>
    <row r="243" spans="7:8" ht="15.75" x14ac:dyDescent="0.25">
      <c r="G243" s="48"/>
      <c r="H243" s="48"/>
    </row>
    <row r="244" spans="7:8" ht="15.75" x14ac:dyDescent="0.25">
      <c r="G244" s="48"/>
      <c r="H244" s="48"/>
    </row>
    <row r="245" spans="7:8" ht="15.75" x14ac:dyDescent="0.25">
      <c r="G245" s="48"/>
      <c r="H245" s="48"/>
    </row>
    <row r="246" spans="7:8" ht="15.75" x14ac:dyDescent="0.25">
      <c r="G246" s="48"/>
      <c r="H246" s="48"/>
    </row>
    <row r="247" spans="7:8" ht="15.75" x14ac:dyDescent="0.25">
      <c r="G247" s="48"/>
      <c r="H247" s="48"/>
    </row>
    <row r="248" spans="7:8" ht="15.75" x14ac:dyDescent="0.25">
      <c r="G248" s="48"/>
      <c r="H248" s="48"/>
    </row>
    <row r="249" spans="7:8" ht="15.75" x14ac:dyDescent="0.25">
      <c r="G249" s="48"/>
      <c r="H249" s="48"/>
    </row>
    <row r="250" spans="7:8" ht="15.75" x14ac:dyDescent="0.25">
      <c r="G250" s="48"/>
      <c r="H250" s="48"/>
    </row>
    <row r="251" spans="7:8" ht="15.75" x14ac:dyDescent="0.25">
      <c r="G251" s="48"/>
      <c r="H251" s="48"/>
    </row>
    <row r="252" spans="7:8" ht="15.75" x14ac:dyDescent="0.25">
      <c r="G252" s="48"/>
      <c r="H252" s="48"/>
    </row>
    <row r="253" spans="7:8" ht="15.75" x14ac:dyDescent="0.25">
      <c r="G253" s="48"/>
      <c r="H253" s="48"/>
    </row>
    <row r="254" spans="7:8" ht="15.75" x14ac:dyDescent="0.25">
      <c r="G254" s="48"/>
      <c r="H254" s="48"/>
    </row>
    <row r="255" spans="7:8" ht="15.75" x14ac:dyDescent="0.25">
      <c r="G255" s="48"/>
      <c r="H255" s="48"/>
    </row>
    <row r="256" spans="7:8" ht="15.75" x14ac:dyDescent="0.25">
      <c r="G256" s="48"/>
      <c r="H256" s="48"/>
    </row>
    <row r="257" spans="7:8" ht="15.75" x14ac:dyDescent="0.25">
      <c r="G257" s="48"/>
      <c r="H257" s="48"/>
    </row>
    <row r="258" spans="7:8" ht="15.75" x14ac:dyDescent="0.25">
      <c r="G258" s="48"/>
      <c r="H258" s="48"/>
    </row>
    <row r="259" spans="7:8" ht="15.75" x14ac:dyDescent="0.25">
      <c r="G259" s="48"/>
      <c r="H259" s="48"/>
    </row>
    <row r="260" spans="7:8" ht="15.75" x14ac:dyDescent="0.25">
      <c r="G260" s="48"/>
      <c r="H260" s="48"/>
    </row>
    <row r="261" spans="7:8" ht="15.75" x14ac:dyDescent="0.25">
      <c r="G261" s="48"/>
      <c r="H261" s="48"/>
    </row>
    <row r="262" spans="7:8" ht="15.75" x14ac:dyDescent="0.25">
      <c r="G262" s="48"/>
      <c r="H262" s="48"/>
    </row>
    <row r="263" spans="7:8" ht="15.75" x14ac:dyDescent="0.25">
      <c r="G263" s="48"/>
      <c r="H263" s="48"/>
    </row>
    <row r="264" spans="7:8" ht="15.75" x14ac:dyDescent="0.25">
      <c r="G264" s="48"/>
      <c r="H264" s="48"/>
    </row>
    <row r="265" spans="7:8" ht="15.75" x14ac:dyDescent="0.25">
      <c r="G265" s="48"/>
      <c r="H265" s="48"/>
    </row>
    <row r="266" spans="7:8" ht="15.75" x14ac:dyDescent="0.25">
      <c r="G266" s="48"/>
      <c r="H266" s="48"/>
    </row>
    <row r="267" spans="7:8" ht="15.75" x14ac:dyDescent="0.25">
      <c r="G267" s="48"/>
      <c r="H267" s="48"/>
    </row>
    <row r="268" spans="7:8" ht="15.75" x14ac:dyDescent="0.25">
      <c r="G268" s="48"/>
      <c r="H268" s="48"/>
    </row>
    <row r="269" spans="7:8" ht="15.75" x14ac:dyDescent="0.25">
      <c r="G269" s="48"/>
      <c r="H269" s="48"/>
    </row>
    <row r="270" spans="7:8" ht="15.75" x14ac:dyDescent="0.25">
      <c r="G270" s="48"/>
      <c r="H270" s="48"/>
    </row>
    <row r="271" spans="7:8" ht="15.75" x14ac:dyDescent="0.25">
      <c r="G271" s="48"/>
      <c r="H271" s="48"/>
    </row>
    <row r="272" spans="7:8" ht="15.75" x14ac:dyDescent="0.25">
      <c r="G272" s="48"/>
      <c r="H272" s="48"/>
    </row>
    <row r="273" spans="7:8" ht="15.75" x14ac:dyDescent="0.25">
      <c r="G273" s="48"/>
      <c r="H273" s="48"/>
    </row>
    <row r="274" spans="7:8" ht="15.75" x14ac:dyDescent="0.25">
      <c r="G274" s="48"/>
      <c r="H274" s="48"/>
    </row>
    <row r="275" spans="7:8" ht="15.75" x14ac:dyDescent="0.25">
      <c r="G275" s="48"/>
      <c r="H275" s="48"/>
    </row>
    <row r="276" spans="7:8" ht="15.75" x14ac:dyDescent="0.25">
      <c r="G276" s="48"/>
      <c r="H276" s="48"/>
    </row>
    <row r="277" spans="7:8" ht="15.75" x14ac:dyDescent="0.25">
      <c r="G277" s="48"/>
      <c r="H277" s="48"/>
    </row>
    <row r="278" spans="7:8" ht="15.75" x14ac:dyDescent="0.25">
      <c r="G278" s="48"/>
      <c r="H278" s="48"/>
    </row>
    <row r="279" spans="7:8" ht="15.75" x14ac:dyDescent="0.25">
      <c r="G279" s="48"/>
      <c r="H279" s="48"/>
    </row>
    <row r="280" spans="7:8" ht="15.75" x14ac:dyDescent="0.25">
      <c r="G280" s="48"/>
      <c r="H280" s="48"/>
    </row>
    <row r="281" spans="7:8" ht="15.75" x14ac:dyDescent="0.25">
      <c r="G281" s="48"/>
      <c r="H281" s="48"/>
    </row>
    <row r="282" spans="7:8" ht="15.75" x14ac:dyDescent="0.25">
      <c r="G282" s="48"/>
      <c r="H282" s="48"/>
    </row>
    <row r="283" spans="7:8" ht="15.75" x14ac:dyDescent="0.25">
      <c r="G283" s="48"/>
      <c r="H283" s="48"/>
    </row>
    <row r="284" spans="7:8" ht="15.75" x14ac:dyDescent="0.25">
      <c r="G284" s="48"/>
      <c r="H284" s="48"/>
    </row>
    <row r="285" spans="7:8" ht="15.75" x14ac:dyDescent="0.25">
      <c r="G285" s="48"/>
      <c r="H285" s="48"/>
    </row>
    <row r="286" spans="7:8" ht="15.75" x14ac:dyDescent="0.25">
      <c r="G286" s="48"/>
      <c r="H286" s="48"/>
    </row>
    <row r="287" spans="7:8" ht="15.75" x14ac:dyDescent="0.25">
      <c r="G287" s="48"/>
      <c r="H287" s="48"/>
    </row>
    <row r="288" spans="7:8" ht="15.75" x14ac:dyDescent="0.25">
      <c r="G288" s="48"/>
      <c r="H288" s="48"/>
    </row>
    <row r="289" spans="7:8" ht="15.75" x14ac:dyDescent="0.25">
      <c r="G289" s="48"/>
      <c r="H289" s="48"/>
    </row>
    <row r="290" spans="7:8" ht="15.75" x14ac:dyDescent="0.25">
      <c r="G290" s="48"/>
      <c r="H290" s="48"/>
    </row>
    <row r="291" spans="7:8" ht="15.75" x14ac:dyDescent="0.25">
      <c r="G291" s="48"/>
      <c r="H291" s="48"/>
    </row>
    <row r="292" spans="7:8" ht="15.75" x14ac:dyDescent="0.25">
      <c r="G292" s="48"/>
      <c r="H292" s="48"/>
    </row>
    <row r="293" spans="7:8" ht="15.75" x14ac:dyDescent="0.25">
      <c r="G293" s="48"/>
      <c r="H293" s="48"/>
    </row>
    <row r="294" spans="7:8" ht="15.75" x14ac:dyDescent="0.25">
      <c r="G294" s="48"/>
      <c r="H294" s="48"/>
    </row>
    <row r="295" spans="7:8" ht="15.75" x14ac:dyDescent="0.25">
      <c r="G295" s="48"/>
      <c r="H295" s="48"/>
    </row>
    <row r="296" spans="7:8" ht="15.75" x14ac:dyDescent="0.25">
      <c r="G296" s="48"/>
      <c r="H296" s="48"/>
    </row>
    <row r="297" spans="7:8" ht="15.75" x14ac:dyDescent="0.25">
      <c r="G297" s="48"/>
      <c r="H297" s="48"/>
    </row>
    <row r="298" spans="7:8" ht="15.75" x14ac:dyDescent="0.25">
      <c r="G298" s="48"/>
      <c r="H298" s="48"/>
    </row>
    <row r="299" spans="7:8" ht="15.75" x14ac:dyDescent="0.25">
      <c r="G299" s="48"/>
      <c r="H299" s="48"/>
    </row>
    <row r="300" spans="7:8" ht="15.75" x14ac:dyDescent="0.25">
      <c r="G300" s="48"/>
      <c r="H300" s="48"/>
    </row>
    <row r="301" spans="7:8" ht="15.75" x14ac:dyDescent="0.25">
      <c r="G301" s="48"/>
      <c r="H301" s="48"/>
    </row>
    <row r="302" spans="7:8" ht="15.75" x14ac:dyDescent="0.25">
      <c r="G302" s="48"/>
      <c r="H302" s="48"/>
    </row>
    <row r="303" spans="7:8" ht="15.75" x14ac:dyDescent="0.25">
      <c r="G303" s="48"/>
      <c r="H303" s="48"/>
    </row>
    <row r="304" spans="7:8" ht="15.75" x14ac:dyDescent="0.25">
      <c r="G304" s="48"/>
      <c r="H304" s="48"/>
    </row>
    <row r="305" spans="7:8" ht="15.75" x14ac:dyDescent="0.25">
      <c r="G305" s="48"/>
      <c r="H305" s="48"/>
    </row>
    <row r="306" spans="7:8" ht="15.75" x14ac:dyDescent="0.25">
      <c r="G306" s="48"/>
      <c r="H306" s="48"/>
    </row>
    <row r="307" spans="7:8" ht="15.75" x14ac:dyDescent="0.25">
      <c r="G307" s="48"/>
      <c r="H307" s="48"/>
    </row>
    <row r="308" spans="7:8" ht="15.75" x14ac:dyDescent="0.25">
      <c r="G308" s="48"/>
      <c r="H308" s="48"/>
    </row>
    <row r="309" spans="7:8" ht="15.75" x14ac:dyDescent="0.25">
      <c r="G309" s="48"/>
      <c r="H309" s="48"/>
    </row>
    <row r="310" spans="7:8" ht="15.75" x14ac:dyDescent="0.25">
      <c r="G310" s="48"/>
      <c r="H310" s="48"/>
    </row>
    <row r="311" spans="7:8" ht="15.75" x14ac:dyDescent="0.25">
      <c r="G311" s="48"/>
      <c r="H311" s="48"/>
    </row>
    <row r="312" spans="7:8" ht="15.75" x14ac:dyDescent="0.25">
      <c r="G312" s="48"/>
      <c r="H312" s="48"/>
    </row>
    <row r="313" spans="7:8" ht="15.75" x14ac:dyDescent="0.25">
      <c r="G313" s="48"/>
      <c r="H313" s="48"/>
    </row>
    <row r="314" spans="7:8" ht="15.75" x14ac:dyDescent="0.25">
      <c r="G314" s="48"/>
      <c r="H314" s="48"/>
    </row>
    <row r="315" spans="7:8" ht="15.75" x14ac:dyDescent="0.25">
      <c r="G315" s="48"/>
      <c r="H315" s="48"/>
    </row>
    <row r="316" spans="7:8" ht="15.75" x14ac:dyDescent="0.25">
      <c r="G316" s="48"/>
      <c r="H316" s="48"/>
    </row>
    <row r="317" spans="7:8" ht="15.75" x14ac:dyDescent="0.25">
      <c r="G317" s="48"/>
      <c r="H317" s="48"/>
    </row>
    <row r="318" spans="7:8" ht="15.75" x14ac:dyDescent="0.25">
      <c r="G318" s="48"/>
      <c r="H318" s="48"/>
    </row>
    <row r="319" spans="7:8" ht="15.75" x14ac:dyDescent="0.25">
      <c r="G319" s="48"/>
      <c r="H319" s="48"/>
    </row>
    <row r="320" spans="7:8" ht="15.75" x14ac:dyDescent="0.25">
      <c r="G320" s="48"/>
      <c r="H320" s="48"/>
    </row>
    <row r="321" spans="7:8" ht="15.75" x14ac:dyDescent="0.25">
      <c r="G321" s="48"/>
      <c r="H321" s="48"/>
    </row>
    <row r="322" spans="7:8" ht="15.75" x14ac:dyDescent="0.25">
      <c r="G322" s="48"/>
      <c r="H322" s="48"/>
    </row>
    <row r="323" spans="7:8" ht="15.75" x14ac:dyDescent="0.25">
      <c r="G323" s="48"/>
      <c r="H323" s="48"/>
    </row>
    <row r="324" spans="7:8" ht="15.75" x14ac:dyDescent="0.25">
      <c r="G324" s="48"/>
      <c r="H324" s="48"/>
    </row>
    <row r="325" spans="7:8" ht="15.75" x14ac:dyDescent="0.25">
      <c r="G325" s="48"/>
      <c r="H325" s="48"/>
    </row>
    <row r="326" spans="7:8" ht="15.75" x14ac:dyDescent="0.25">
      <c r="G326" s="48"/>
      <c r="H326" s="48"/>
    </row>
  </sheetData>
  <autoFilter ref="A5:H288"/>
  <mergeCells count="1">
    <mergeCell ref="A2:D2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O70"/>
  <sheetViews>
    <sheetView topLeftCell="A4" zoomScaleNormal="100" workbookViewId="0">
      <selection activeCell="B17" sqref="B17:F18"/>
    </sheetView>
  </sheetViews>
  <sheetFormatPr defaultRowHeight="15.75" x14ac:dyDescent="0.25"/>
  <cols>
    <col min="1" max="1" width="7.42578125" style="40" customWidth="1"/>
    <col min="2" max="2" width="21" style="40" customWidth="1"/>
    <col min="3" max="3" width="0.140625" style="40" customWidth="1"/>
    <col min="4" max="4" width="17.7109375" style="4" customWidth="1"/>
    <col min="5" max="5" width="7.42578125" style="41" customWidth="1"/>
    <col min="6" max="6" width="8.85546875" style="4" customWidth="1"/>
    <col min="7" max="7" width="7.5703125" style="4" customWidth="1"/>
    <col min="8" max="8" width="7.7109375" style="41" customWidth="1"/>
    <col min="9" max="9" width="6.7109375" style="41" customWidth="1"/>
    <col min="10" max="10" width="8.28515625" style="4" customWidth="1"/>
    <col min="11" max="11" width="6.85546875" style="42" customWidth="1"/>
    <col min="12" max="12" width="10.42578125" style="4" customWidth="1"/>
    <col min="13" max="13" width="7.42578125" style="4" customWidth="1"/>
    <col min="14" max="14" width="8.5703125" style="4" customWidth="1"/>
    <col min="15" max="15" width="14.85546875" style="4" customWidth="1"/>
    <col min="16" max="16384" width="9.140625" style="4"/>
  </cols>
  <sheetData>
    <row r="1" spans="1:14" ht="15.75" customHeight="1" x14ac:dyDescent="0.25">
      <c r="A1" s="1"/>
      <c r="B1" s="2"/>
      <c r="C1" s="53"/>
      <c r="D1" s="142" t="s">
        <v>0</v>
      </c>
      <c r="E1" s="142"/>
      <c r="F1" s="142"/>
      <c r="G1" s="142"/>
      <c r="H1" s="142"/>
      <c r="I1" s="142"/>
      <c r="J1" s="142"/>
      <c r="K1" s="142"/>
      <c r="L1" s="142"/>
      <c r="M1" s="3"/>
    </row>
    <row r="2" spans="1:14" ht="12.75" customHeight="1" x14ac:dyDescent="0.25">
      <c r="A2" s="1"/>
      <c r="B2" s="2"/>
      <c r="C2" s="53"/>
      <c r="D2" s="143" t="s">
        <v>1</v>
      </c>
      <c r="E2" s="143"/>
      <c r="F2" s="143"/>
      <c r="G2" s="143"/>
      <c r="H2" s="143"/>
      <c r="I2" s="143"/>
      <c r="J2" s="143"/>
      <c r="K2" s="143"/>
      <c r="L2" s="143"/>
      <c r="M2" s="5"/>
    </row>
    <row r="3" spans="1:14" ht="12.75" customHeight="1" x14ac:dyDescent="0.25">
      <c r="A3" s="1"/>
      <c r="B3" s="2"/>
      <c r="C3" s="53"/>
      <c r="D3" s="144" t="s">
        <v>2</v>
      </c>
      <c r="E3" s="144"/>
      <c r="F3" s="144"/>
      <c r="G3" s="144"/>
      <c r="H3" s="144"/>
      <c r="I3" s="144"/>
      <c r="J3" s="144"/>
      <c r="K3" s="144"/>
      <c r="L3" s="144"/>
      <c r="M3" s="6"/>
    </row>
    <row r="4" spans="1:14" ht="14.45" customHeight="1" x14ac:dyDescent="0.3">
      <c r="A4" s="7"/>
      <c r="B4" s="2"/>
      <c r="C4" s="53"/>
      <c r="D4" s="145" t="s">
        <v>3</v>
      </c>
      <c r="E4" s="145"/>
      <c r="F4" s="145"/>
      <c r="G4" s="145"/>
      <c r="H4" s="145"/>
      <c r="I4" s="145"/>
      <c r="J4" s="145"/>
      <c r="K4" s="145"/>
      <c r="L4" s="145"/>
      <c r="M4" s="8"/>
    </row>
    <row r="5" spans="1:14" ht="17.25" customHeight="1" x14ac:dyDescent="0.3">
      <c r="A5" s="7"/>
      <c r="B5" s="2"/>
      <c r="C5" s="53"/>
      <c r="D5" s="146" t="s">
        <v>371</v>
      </c>
      <c r="E5" s="146"/>
      <c r="F5" s="146"/>
      <c r="G5" s="146"/>
      <c r="H5" s="146"/>
      <c r="I5" s="146"/>
      <c r="J5" s="146"/>
      <c r="K5" s="146"/>
      <c r="L5" s="146"/>
      <c r="M5" s="146"/>
    </row>
    <row r="6" spans="1:14" ht="15" hidden="1" customHeight="1" x14ac:dyDescent="0.25">
      <c r="A6" s="1"/>
      <c r="B6" s="2"/>
      <c r="C6" s="53"/>
      <c r="D6" s="9" t="s">
        <v>4</v>
      </c>
      <c r="E6" s="9"/>
      <c r="F6" s="9"/>
      <c r="G6" s="9"/>
      <c r="H6" s="9"/>
      <c r="I6" s="9"/>
      <c r="J6" s="9"/>
      <c r="K6" s="10"/>
      <c r="L6" s="11"/>
      <c r="M6" s="11"/>
    </row>
    <row r="7" spans="1:14" ht="15" customHeight="1" x14ac:dyDescent="0.25">
      <c r="A7" s="1"/>
      <c r="B7" s="2"/>
      <c r="C7" s="53"/>
      <c r="D7" s="133" t="s">
        <v>366</v>
      </c>
      <c r="E7" s="133"/>
      <c r="F7" s="133"/>
      <c r="G7" s="133"/>
      <c r="H7" s="133"/>
      <c r="I7" s="133"/>
      <c r="J7" s="133"/>
      <c r="K7" s="133"/>
      <c r="L7" s="133"/>
      <c r="M7" s="10"/>
    </row>
    <row r="8" spans="1:14" ht="15" customHeight="1" thickBot="1" x14ac:dyDescent="0.3">
      <c r="A8" s="1"/>
      <c r="B8" s="2"/>
      <c r="C8" s="53"/>
      <c r="D8" s="133" t="s">
        <v>5</v>
      </c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s="12" customFormat="1" ht="14.45" customHeight="1" x14ac:dyDescent="0.2">
      <c r="A9" s="57" t="s">
        <v>6</v>
      </c>
      <c r="B9" s="58" t="s">
        <v>7</v>
      </c>
      <c r="C9" s="59" t="s">
        <v>355</v>
      </c>
      <c r="D9" s="58" t="s">
        <v>8</v>
      </c>
      <c r="E9" s="60" t="s">
        <v>9</v>
      </c>
      <c r="F9" s="61" t="s">
        <v>10</v>
      </c>
      <c r="G9" s="61" t="s">
        <v>11</v>
      </c>
      <c r="H9" s="60" t="s">
        <v>12</v>
      </c>
      <c r="I9" s="62" t="s">
        <v>13</v>
      </c>
      <c r="J9" s="61" t="s">
        <v>14</v>
      </c>
      <c r="K9" s="61" t="s">
        <v>15</v>
      </c>
      <c r="L9" s="58" t="s">
        <v>16</v>
      </c>
      <c r="M9" s="58" t="s">
        <v>17</v>
      </c>
      <c r="N9" s="63" t="s">
        <v>18</v>
      </c>
    </row>
    <row r="10" spans="1:14" ht="14.45" customHeight="1" x14ac:dyDescent="0.25">
      <c r="A10" s="134" t="s">
        <v>19</v>
      </c>
      <c r="B10" s="13" t="s">
        <v>20</v>
      </c>
      <c r="C10" s="13" t="s">
        <v>188</v>
      </c>
      <c r="D10" s="14" t="s">
        <v>21</v>
      </c>
      <c r="E10" s="15">
        <v>0.13</v>
      </c>
      <c r="F10" s="16">
        <v>18500</v>
      </c>
      <c r="G10" s="17">
        <f>F10*E10</f>
        <v>2405</v>
      </c>
      <c r="H10" s="18">
        <f>E10*1.6</f>
        <v>0.20800000000000002</v>
      </c>
      <c r="I10" s="52">
        <f t="shared" ref="I10:I19" si="0">IF($C10="","",IF(OR($C10="trungvit",$C10="trungga",$C10="trungcut",$C10="nem"),VLOOKUP($C10,calo,3,0)*$E10,VLOOKUP($C10,calo,3,0)*$E10*1000))</f>
        <v>468</v>
      </c>
      <c r="J10" s="93" t="s">
        <v>24</v>
      </c>
      <c r="K10" s="94">
        <v>2500</v>
      </c>
      <c r="L10" s="135">
        <f>K21+G21</f>
        <v>23895</v>
      </c>
      <c r="M10" s="135">
        <f>L10*0.1</f>
        <v>2389.5</v>
      </c>
      <c r="N10" s="136">
        <f>L10+M10</f>
        <v>26284.5</v>
      </c>
    </row>
    <row r="11" spans="1:14" ht="14.45" customHeight="1" x14ac:dyDescent="0.25">
      <c r="A11" s="134"/>
      <c r="B11" s="153" t="s">
        <v>372</v>
      </c>
      <c r="C11" s="21" t="s">
        <v>61</v>
      </c>
      <c r="D11" s="97" t="s">
        <v>23</v>
      </c>
      <c r="E11" s="98">
        <v>0.05</v>
      </c>
      <c r="F11" s="99">
        <v>110000</v>
      </c>
      <c r="G11" s="17">
        <f t="shared" ref="G11:G18" si="1">F11*E11</f>
        <v>5500</v>
      </c>
      <c r="H11" s="18">
        <f>E11*0.5</f>
        <v>2.5000000000000001E-2</v>
      </c>
      <c r="I11" s="52">
        <f t="shared" si="0"/>
        <v>74</v>
      </c>
      <c r="J11" s="93" t="s">
        <v>27</v>
      </c>
      <c r="K11" s="94">
        <v>300</v>
      </c>
      <c r="L11" s="135"/>
      <c r="M11" s="135"/>
      <c r="N11" s="136"/>
    </row>
    <row r="12" spans="1:14" ht="14.45" customHeight="1" x14ac:dyDescent="0.25">
      <c r="A12" s="134"/>
      <c r="B12" s="154"/>
      <c r="C12" s="21" t="s">
        <v>321</v>
      </c>
      <c r="D12" s="97" t="s">
        <v>373</v>
      </c>
      <c r="E12" s="98">
        <v>0.03</v>
      </c>
      <c r="F12" s="99">
        <v>150000</v>
      </c>
      <c r="G12" s="17">
        <f t="shared" ref="G12" si="2">F12*E12</f>
        <v>4500</v>
      </c>
      <c r="H12" s="18">
        <f>E12*0.5</f>
        <v>1.4999999999999999E-2</v>
      </c>
      <c r="I12" s="52">
        <f t="shared" si="0"/>
        <v>27</v>
      </c>
      <c r="J12" s="93" t="s">
        <v>30</v>
      </c>
      <c r="K12" s="94">
        <v>200</v>
      </c>
      <c r="L12" s="135"/>
      <c r="M12" s="135"/>
      <c r="N12" s="136"/>
    </row>
    <row r="13" spans="1:14" ht="14.45" customHeight="1" x14ac:dyDescent="0.25">
      <c r="A13" s="134"/>
      <c r="B13" s="137" t="s">
        <v>361</v>
      </c>
      <c r="C13" s="54" t="s">
        <v>180</v>
      </c>
      <c r="D13" s="84" t="s">
        <v>25</v>
      </c>
      <c r="E13" s="86">
        <v>0.1</v>
      </c>
      <c r="F13" s="87">
        <v>18000</v>
      </c>
      <c r="G13" s="17">
        <f t="shared" si="1"/>
        <v>1800</v>
      </c>
      <c r="H13" s="15">
        <f>E13*0.6</f>
        <v>0.06</v>
      </c>
      <c r="I13" s="52">
        <f t="shared" si="0"/>
        <v>271</v>
      </c>
      <c r="J13" s="93" t="s">
        <v>32</v>
      </c>
      <c r="K13" s="94">
        <v>600</v>
      </c>
      <c r="L13" s="135"/>
      <c r="M13" s="135"/>
      <c r="N13" s="136"/>
    </row>
    <row r="14" spans="1:14" ht="14.45" customHeight="1" x14ac:dyDescent="0.25">
      <c r="A14" s="134"/>
      <c r="B14" s="138"/>
      <c r="C14" s="54" t="s">
        <v>230</v>
      </c>
      <c r="D14" s="84" t="s">
        <v>26</v>
      </c>
      <c r="E14" s="90">
        <v>0.01</v>
      </c>
      <c r="F14" s="87">
        <v>25000</v>
      </c>
      <c r="G14" s="17">
        <f t="shared" si="1"/>
        <v>250</v>
      </c>
      <c r="H14" s="15">
        <f>E14*0.6</f>
        <v>6.0000000000000001E-3</v>
      </c>
      <c r="I14" s="52">
        <f t="shared" si="0"/>
        <v>1.9</v>
      </c>
      <c r="J14" s="93" t="s">
        <v>33</v>
      </c>
      <c r="K14" s="94">
        <v>200</v>
      </c>
      <c r="L14" s="135"/>
      <c r="M14" s="135"/>
      <c r="N14" s="136"/>
    </row>
    <row r="15" spans="1:14" ht="14.45" customHeight="1" x14ac:dyDescent="0.25">
      <c r="A15" s="134"/>
      <c r="B15" s="155" t="s">
        <v>374</v>
      </c>
      <c r="C15" s="22" t="s">
        <v>158</v>
      </c>
      <c r="D15" s="84" t="s">
        <v>378</v>
      </c>
      <c r="E15" s="90">
        <v>0.08</v>
      </c>
      <c r="F15" s="87">
        <v>18000</v>
      </c>
      <c r="G15" s="17">
        <f t="shared" si="1"/>
        <v>1440</v>
      </c>
      <c r="H15" s="15">
        <f>E15*0.6</f>
        <v>4.8000000000000001E-2</v>
      </c>
      <c r="I15" s="52">
        <f t="shared" si="0"/>
        <v>17.600000000000001</v>
      </c>
      <c r="J15" s="109" t="s">
        <v>362</v>
      </c>
      <c r="K15" s="110">
        <v>500</v>
      </c>
      <c r="L15" s="135"/>
      <c r="M15" s="135"/>
      <c r="N15" s="136"/>
    </row>
    <row r="16" spans="1:14" ht="14.45" customHeight="1" x14ac:dyDescent="0.25">
      <c r="A16" s="134"/>
      <c r="B16" s="155"/>
      <c r="C16" s="21" t="s">
        <v>61</v>
      </c>
      <c r="D16" s="100" t="s">
        <v>40</v>
      </c>
      <c r="E16" s="101">
        <v>0.01</v>
      </c>
      <c r="F16" s="102">
        <v>20000</v>
      </c>
      <c r="G16" s="17">
        <f t="shared" si="1"/>
        <v>200</v>
      </c>
      <c r="H16" s="18">
        <f>E16*0.5</f>
        <v>5.0000000000000001E-3</v>
      </c>
      <c r="I16" s="52">
        <f t="shared" si="0"/>
        <v>14.8</v>
      </c>
      <c r="J16" s="93" t="s">
        <v>22</v>
      </c>
      <c r="K16" s="94">
        <v>1500</v>
      </c>
      <c r="L16" s="135"/>
      <c r="M16" s="135"/>
      <c r="N16" s="136"/>
    </row>
    <row r="17" spans="1:14" ht="14.45" customHeight="1" x14ac:dyDescent="0.25">
      <c r="A17" s="134"/>
      <c r="B17" s="139" t="s">
        <v>375</v>
      </c>
      <c r="C17" s="54" t="s">
        <v>230</v>
      </c>
      <c r="D17" s="100" t="s">
        <v>376</v>
      </c>
      <c r="E17" s="101">
        <v>5.0000000000000001E-3</v>
      </c>
      <c r="F17" s="102">
        <v>70000</v>
      </c>
      <c r="G17" s="17">
        <f t="shared" si="1"/>
        <v>350</v>
      </c>
      <c r="H17" s="15">
        <f>E17*0.6</f>
        <v>3.0000000000000001E-3</v>
      </c>
      <c r="I17" s="52">
        <f t="shared" si="0"/>
        <v>0.95</v>
      </c>
      <c r="J17" s="109"/>
      <c r="K17" s="109"/>
      <c r="L17" s="135"/>
      <c r="M17" s="135"/>
      <c r="N17" s="136"/>
    </row>
    <row r="18" spans="1:14" ht="14.45" customHeight="1" x14ac:dyDescent="0.25">
      <c r="A18" s="134"/>
      <c r="B18" s="141"/>
      <c r="C18" s="21" t="s">
        <v>344</v>
      </c>
      <c r="D18" s="103" t="s">
        <v>377</v>
      </c>
      <c r="E18" s="104">
        <v>0.03</v>
      </c>
      <c r="F18" s="105">
        <v>15000</v>
      </c>
      <c r="G18" s="17">
        <f t="shared" si="1"/>
        <v>450</v>
      </c>
      <c r="H18" s="15">
        <f>E18*0.5</f>
        <v>1.4999999999999999E-2</v>
      </c>
      <c r="I18" s="52">
        <f t="shared" si="0"/>
        <v>8.1</v>
      </c>
      <c r="J18" s="19"/>
      <c r="K18" s="20"/>
      <c r="L18" s="135"/>
      <c r="M18" s="135"/>
      <c r="N18" s="136"/>
    </row>
    <row r="19" spans="1:14" ht="14.45" customHeight="1" x14ac:dyDescent="0.25">
      <c r="A19" s="134"/>
      <c r="B19" s="13" t="s">
        <v>35</v>
      </c>
      <c r="C19" s="13" t="s">
        <v>334</v>
      </c>
      <c r="D19" s="14"/>
      <c r="E19" s="56">
        <v>1.2E-2</v>
      </c>
      <c r="F19" s="16"/>
      <c r="G19" s="17">
        <v>600</v>
      </c>
      <c r="H19" s="15"/>
      <c r="I19" s="52">
        <f t="shared" si="0"/>
        <v>107.64000000000001</v>
      </c>
      <c r="J19" s="19"/>
      <c r="K19" s="20"/>
      <c r="L19" s="135"/>
      <c r="M19" s="135"/>
      <c r="N19" s="136"/>
    </row>
    <row r="20" spans="1:14" ht="14.45" customHeight="1" x14ac:dyDescent="0.25">
      <c r="A20" s="134"/>
      <c r="B20" s="13" t="s">
        <v>36</v>
      </c>
      <c r="C20" s="13"/>
      <c r="D20" s="14"/>
      <c r="E20" s="23"/>
      <c r="F20" s="16"/>
      <c r="G20" s="17">
        <v>600</v>
      </c>
      <c r="H20" s="15"/>
      <c r="I20" s="15"/>
      <c r="J20" s="19"/>
      <c r="K20" s="20"/>
      <c r="L20" s="135"/>
      <c r="M20" s="135"/>
      <c r="N20" s="136"/>
    </row>
    <row r="21" spans="1:14" ht="14.45" customHeight="1" x14ac:dyDescent="0.25">
      <c r="A21" s="134"/>
      <c r="B21" s="64" t="s">
        <v>37</v>
      </c>
      <c r="C21" s="65"/>
      <c r="D21" s="24"/>
      <c r="E21" s="23"/>
      <c r="F21" s="25"/>
      <c r="G21" s="26">
        <f>SUM(G10:G20)</f>
        <v>18095</v>
      </c>
      <c r="H21" s="27">
        <f>SUM(H10:H20)</f>
        <v>0.38500000000000001</v>
      </c>
      <c r="I21" s="55">
        <f>SUM(I10:I20)</f>
        <v>990.99</v>
      </c>
      <c r="J21" s="29"/>
      <c r="K21" s="30">
        <f>SUM(K10:K20)</f>
        <v>5800</v>
      </c>
      <c r="L21" s="135"/>
      <c r="M21" s="135"/>
      <c r="N21" s="136"/>
    </row>
    <row r="22" spans="1:14" s="12" customFormat="1" ht="14.45" customHeight="1" x14ac:dyDescent="0.2">
      <c r="A22" s="66" t="s">
        <v>6</v>
      </c>
      <c r="B22" s="67" t="s">
        <v>7</v>
      </c>
      <c r="C22" s="68"/>
      <c r="D22" s="67" t="s">
        <v>8</v>
      </c>
      <c r="E22" s="69" t="s">
        <v>9</v>
      </c>
      <c r="F22" s="70" t="s">
        <v>10</v>
      </c>
      <c r="G22" s="70" t="s">
        <v>11</v>
      </c>
      <c r="H22" s="69" t="s">
        <v>12</v>
      </c>
      <c r="I22" s="71" t="s">
        <v>13</v>
      </c>
      <c r="J22" s="70" t="s">
        <v>14</v>
      </c>
      <c r="K22" s="70" t="s">
        <v>15</v>
      </c>
      <c r="L22" s="67" t="s">
        <v>16</v>
      </c>
      <c r="M22" s="67" t="s">
        <v>17</v>
      </c>
      <c r="N22" s="72" t="s">
        <v>18</v>
      </c>
    </row>
    <row r="23" spans="1:14" ht="14.45" customHeight="1" x14ac:dyDescent="0.25">
      <c r="A23" s="134" t="s">
        <v>38</v>
      </c>
      <c r="B23" s="13" t="s">
        <v>20</v>
      </c>
      <c r="C23" s="13" t="s">
        <v>188</v>
      </c>
      <c r="D23" s="14" t="s">
        <v>21</v>
      </c>
      <c r="E23" s="15">
        <v>0.13</v>
      </c>
      <c r="F23" s="16">
        <v>18500</v>
      </c>
      <c r="G23" s="17">
        <f t="shared" ref="G23:G30" si="3">F23*E23</f>
        <v>2405</v>
      </c>
      <c r="H23" s="18">
        <f>E23*1.6</f>
        <v>0.20800000000000002</v>
      </c>
      <c r="I23" s="52">
        <f t="shared" ref="I23:I32" si="4">IF($C23="","",IF(OR($C23="trungvit",$C23="trungga",$C23="trungcut",$C23="nem"),VLOOKUP($C23,calo,3,0)*$E23,VLOOKUP($C23,calo,3,0)*$E23*1000))</f>
        <v>468</v>
      </c>
      <c r="J23" s="93" t="s">
        <v>24</v>
      </c>
      <c r="K23" s="94">
        <v>2500</v>
      </c>
      <c r="L23" s="135">
        <f>K33+G33</f>
        <v>26425</v>
      </c>
      <c r="M23" s="135">
        <f>L23*0.1</f>
        <v>2642.5</v>
      </c>
      <c r="N23" s="136">
        <f>L23+M23</f>
        <v>29067.5</v>
      </c>
    </row>
    <row r="24" spans="1:14" ht="14.45" customHeight="1" x14ac:dyDescent="0.25">
      <c r="A24" s="134"/>
      <c r="B24" s="95" t="s">
        <v>358</v>
      </c>
      <c r="C24" s="21" t="s">
        <v>61</v>
      </c>
      <c r="D24" s="97" t="s">
        <v>23</v>
      </c>
      <c r="E24" s="98">
        <v>0.08</v>
      </c>
      <c r="F24" s="99">
        <v>110000</v>
      </c>
      <c r="G24" s="17">
        <f t="shared" si="3"/>
        <v>8800</v>
      </c>
      <c r="H24" s="18">
        <f>E24*0.5</f>
        <v>0.04</v>
      </c>
      <c r="I24" s="52">
        <f t="shared" si="4"/>
        <v>118.4</v>
      </c>
      <c r="J24" s="93" t="s">
        <v>27</v>
      </c>
      <c r="K24" s="94">
        <v>300</v>
      </c>
      <c r="L24" s="135"/>
      <c r="M24" s="135"/>
      <c r="N24" s="136"/>
    </row>
    <row r="25" spans="1:14" ht="14.45" customHeight="1" x14ac:dyDescent="0.25">
      <c r="A25" s="134"/>
      <c r="B25" s="73" t="s">
        <v>359</v>
      </c>
      <c r="C25" s="21" t="s">
        <v>329</v>
      </c>
      <c r="D25" s="84" t="s">
        <v>39</v>
      </c>
      <c r="E25" s="86">
        <v>3</v>
      </c>
      <c r="F25" s="87">
        <v>750</v>
      </c>
      <c r="G25" s="17">
        <f t="shared" si="3"/>
        <v>2250</v>
      </c>
      <c r="H25" s="15">
        <v>0.05</v>
      </c>
      <c r="I25" s="52">
        <f t="shared" si="4"/>
        <v>195</v>
      </c>
      <c r="J25" s="93" t="s">
        <v>30</v>
      </c>
      <c r="K25" s="94">
        <v>200</v>
      </c>
      <c r="L25" s="135"/>
      <c r="M25" s="135"/>
      <c r="N25" s="136"/>
    </row>
    <row r="26" spans="1:14" ht="14.45" customHeight="1" x14ac:dyDescent="0.25">
      <c r="A26" s="134"/>
      <c r="B26" s="73" t="s">
        <v>380</v>
      </c>
      <c r="C26" s="54" t="s">
        <v>271</v>
      </c>
      <c r="D26" s="14" t="s">
        <v>47</v>
      </c>
      <c r="E26" s="106">
        <v>3.5000000000000003E-2</v>
      </c>
      <c r="F26" s="17">
        <v>110000</v>
      </c>
      <c r="G26" s="17">
        <f t="shared" si="3"/>
        <v>3850.0000000000005</v>
      </c>
      <c r="H26" s="15">
        <f>E26*0.6</f>
        <v>2.1000000000000001E-2</v>
      </c>
      <c r="I26" s="52">
        <f t="shared" si="4"/>
        <v>180.95000000000002</v>
      </c>
      <c r="J26" s="93" t="s">
        <v>32</v>
      </c>
      <c r="K26" s="94">
        <v>600</v>
      </c>
      <c r="L26" s="135"/>
      <c r="M26" s="135"/>
      <c r="N26" s="136"/>
    </row>
    <row r="27" spans="1:14" ht="14.45" customHeight="1" x14ac:dyDescent="0.25">
      <c r="A27" s="134"/>
      <c r="B27" s="96" t="s">
        <v>356</v>
      </c>
      <c r="C27" s="22" t="s">
        <v>158</v>
      </c>
      <c r="D27" s="84" t="s">
        <v>159</v>
      </c>
      <c r="E27" s="90">
        <v>0.1</v>
      </c>
      <c r="F27" s="87">
        <v>15000</v>
      </c>
      <c r="G27" s="17">
        <f t="shared" si="3"/>
        <v>1500</v>
      </c>
      <c r="H27" s="15">
        <f>E27*0.6</f>
        <v>0.06</v>
      </c>
      <c r="I27" s="52">
        <f t="shared" si="4"/>
        <v>22.000000000000004</v>
      </c>
      <c r="J27" s="93" t="s">
        <v>33</v>
      </c>
      <c r="K27" s="94">
        <v>200</v>
      </c>
      <c r="L27" s="135"/>
      <c r="M27" s="135"/>
      <c r="N27" s="136"/>
    </row>
    <row r="28" spans="1:14" ht="14.45" customHeight="1" x14ac:dyDescent="0.25">
      <c r="A28" s="134"/>
      <c r="B28" s="139" t="s">
        <v>31</v>
      </c>
      <c r="C28" s="21" t="s">
        <v>61</v>
      </c>
      <c r="D28" s="100" t="s">
        <v>23</v>
      </c>
      <c r="E28" s="101">
        <v>2E-3</v>
      </c>
      <c r="F28" s="102">
        <v>110000</v>
      </c>
      <c r="G28" s="17">
        <f t="shared" si="3"/>
        <v>220</v>
      </c>
      <c r="H28" s="15">
        <f t="shared" ref="H28:H29" si="5">E28*0.5</f>
        <v>1E-3</v>
      </c>
      <c r="I28" s="52">
        <f t="shared" si="4"/>
        <v>2.96</v>
      </c>
      <c r="J28" s="109" t="s">
        <v>362</v>
      </c>
      <c r="K28" s="110">
        <v>500</v>
      </c>
      <c r="L28" s="135"/>
      <c r="M28" s="135"/>
      <c r="N28" s="136"/>
    </row>
    <row r="29" spans="1:14" ht="14.45" customHeight="1" x14ac:dyDescent="0.25">
      <c r="A29" s="134"/>
      <c r="B29" s="140"/>
      <c r="C29" s="54" t="s">
        <v>230</v>
      </c>
      <c r="D29" s="100" t="s">
        <v>26</v>
      </c>
      <c r="E29" s="101">
        <v>0.01</v>
      </c>
      <c r="F29" s="102">
        <v>25000</v>
      </c>
      <c r="G29" s="17">
        <f t="shared" si="3"/>
        <v>250</v>
      </c>
      <c r="H29" s="15">
        <f t="shared" si="5"/>
        <v>5.0000000000000001E-3</v>
      </c>
      <c r="I29" s="52">
        <f t="shared" si="4"/>
        <v>1.9</v>
      </c>
      <c r="J29" s="93" t="s">
        <v>22</v>
      </c>
      <c r="K29" s="94">
        <v>1500</v>
      </c>
      <c r="L29" s="135"/>
      <c r="M29" s="135"/>
      <c r="N29" s="136"/>
    </row>
    <row r="30" spans="1:14" ht="14.45" customHeight="1" x14ac:dyDescent="0.25">
      <c r="A30" s="134"/>
      <c r="B30" s="141"/>
      <c r="C30" s="21" t="s">
        <v>344</v>
      </c>
      <c r="D30" s="103" t="s">
        <v>34</v>
      </c>
      <c r="E30" s="104">
        <v>5.0000000000000001E-3</v>
      </c>
      <c r="F30" s="105">
        <v>30000</v>
      </c>
      <c r="G30" s="17">
        <f t="shared" si="3"/>
        <v>150</v>
      </c>
      <c r="H30" s="15">
        <f>E30*0.6</f>
        <v>3.0000000000000001E-3</v>
      </c>
      <c r="I30" s="52">
        <f t="shared" si="4"/>
        <v>1.35</v>
      </c>
      <c r="J30" s="109"/>
      <c r="K30" s="109"/>
      <c r="L30" s="135"/>
      <c r="M30" s="135"/>
      <c r="N30" s="136"/>
    </row>
    <row r="31" spans="1:14" ht="14.45" customHeight="1" x14ac:dyDescent="0.25">
      <c r="A31" s="134"/>
      <c r="B31" s="13" t="s">
        <v>35</v>
      </c>
      <c r="C31" s="13" t="s">
        <v>334</v>
      </c>
      <c r="D31" s="14"/>
      <c r="E31" s="56">
        <v>1.2E-2</v>
      </c>
      <c r="F31" s="16"/>
      <c r="G31" s="17">
        <v>600</v>
      </c>
      <c r="H31" s="31"/>
      <c r="I31" s="52">
        <f t="shared" si="4"/>
        <v>107.64000000000001</v>
      </c>
      <c r="J31" s="109"/>
      <c r="K31" s="109"/>
      <c r="L31" s="135"/>
      <c r="M31" s="135"/>
      <c r="N31" s="136"/>
    </row>
    <row r="32" spans="1:14" ht="14.45" customHeight="1" x14ac:dyDescent="0.25">
      <c r="A32" s="134"/>
      <c r="B32" s="13" t="s">
        <v>36</v>
      </c>
      <c r="C32" s="13"/>
      <c r="D32" s="14"/>
      <c r="E32" s="23"/>
      <c r="F32" s="16"/>
      <c r="G32" s="17">
        <v>600</v>
      </c>
      <c r="H32" s="15"/>
      <c r="I32" s="52" t="str">
        <f t="shared" si="4"/>
        <v/>
      </c>
      <c r="J32" s="19"/>
      <c r="K32" s="20"/>
      <c r="L32" s="135"/>
      <c r="M32" s="135"/>
      <c r="N32" s="136"/>
    </row>
    <row r="33" spans="1:14" ht="14.45" customHeight="1" x14ac:dyDescent="0.25">
      <c r="A33" s="134"/>
      <c r="B33" s="64" t="s">
        <v>37</v>
      </c>
      <c r="C33" s="65"/>
      <c r="D33" s="24"/>
      <c r="E33" s="23"/>
      <c r="F33" s="25"/>
      <c r="G33" s="26">
        <f>SUM(G23:G32)</f>
        <v>20625</v>
      </c>
      <c r="H33" s="23">
        <f>SUM(H23:H32)</f>
        <v>0.38800000000000007</v>
      </c>
      <c r="I33" s="28">
        <f>SUM(I23:I32)</f>
        <v>1098.2</v>
      </c>
      <c r="J33" s="29"/>
      <c r="K33" s="30">
        <f>SUM(K23:K32)</f>
        <v>5800</v>
      </c>
      <c r="L33" s="135"/>
      <c r="M33" s="135"/>
      <c r="N33" s="136"/>
    </row>
    <row r="34" spans="1:14" s="12" customFormat="1" ht="14.45" customHeight="1" x14ac:dyDescent="0.2">
      <c r="A34" s="66" t="s">
        <v>6</v>
      </c>
      <c r="B34" s="67" t="s">
        <v>7</v>
      </c>
      <c r="C34" s="68"/>
      <c r="D34" s="67" t="s">
        <v>8</v>
      </c>
      <c r="E34" s="69" t="s">
        <v>9</v>
      </c>
      <c r="F34" s="70" t="s">
        <v>10</v>
      </c>
      <c r="G34" s="70" t="s">
        <v>11</v>
      </c>
      <c r="H34" s="69" t="s">
        <v>12</v>
      </c>
      <c r="I34" s="71" t="s">
        <v>13</v>
      </c>
      <c r="J34" s="70" t="s">
        <v>14</v>
      </c>
      <c r="K34" s="70" t="s">
        <v>15</v>
      </c>
      <c r="L34" s="67" t="s">
        <v>16</v>
      </c>
      <c r="M34" s="67" t="s">
        <v>17</v>
      </c>
      <c r="N34" s="72" t="s">
        <v>18</v>
      </c>
    </row>
    <row r="35" spans="1:14" ht="14.45" customHeight="1" x14ac:dyDescent="0.25">
      <c r="A35" s="134" t="s">
        <v>41</v>
      </c>
      <c r="B35" s="13" t="s">
        <v>20</v>
      </c>
      <c r="C35" s="13" t="s">
        <v>188</v>
      </c>
      <c r="D35" s="32" t="s">
        <v>21</v>
      </c>
      <c r="E35" s="15">
        <v>0.13</v>
      </c>
      <c r="F35" s="16">
        <v>18500</v>
      </c>
      <c r="G35" s="17">
        <f t="shared" ref="G35:G40" si="6">E35*F35</f>
        <v>2405</v>
      </c>
      <c r="H35" s="18">
        <f>E35*1.6</f>
        <v>0.20800000000000002</v>
      </c>
      <c r="I35" s="52">
        <f t="shared" ref="I35:I42" si="7">IF($C35="","",IF(OR($C35="trungvit",$C35="trungga",$C35="trungcut",$C35="nem"),VLOOKUP($C35,calo,3,0)*$E35,VLOOKUP($C35,calo,3,0)*$E35*1000))</f>
        <v>468</v>
      </c>
      <c r="J35" s="93" t="s">
        <v>24</v>
      </c>
      <c r="K35" s="94">
        <v>2500</v>
      </c>
      <c r="L35" s="147">
        <f>K43+G43</f>
        <v>23295</v>
      </c>
      <c r="M35" s="147">
        <f>L35*0.1</f>
        <v>2329.5</v>
      </c>
      <c r="N35" s="148">
        <f>L35+M35</f>
        <v>25624.5</v>
      </c>
    </row>
    <row r="36" spans="1:14" ht="14.45" customHeight="1" x14ac:dyDescent="0.25">
      <c r="A36" s="134"/>
      <c r="B36" s="73" t="s">
        <v>367</v>
      </c>
      <c r="C36" s="33" t="s">
        <v>104</v>
      </c>
      <c r="D36" s="14" t="s">
        <v>357</v>
      </c>
      <c r="E36" s="106">
        <v>0.13</v>
      </c>
      <c r="F36" s="89">
        <v>65000</v>
      </c>
      <c r="G36" s="17">
        <f t="shared" si="6"/>
        <v>8450</v>
      </c>
      <c r="H36" s="15">
        <f>E36*0.5</f>
        <v>6.5000000000000002E-2</v>
      </c>
      <c r="I36" s="52">
        <f t="shared" si="7"/>
        <v>288.60000000000002</v>
      </c>
      <c r="J36" s="93" t="s">
        <v>27</v>
      </c>
      <c r="K36" s="94">
        <v>300</v>
      </c>
      <c r="L36" s="147"/>
      <c r="M36" s="147"/>
      <c r="N36" s="148"/>
    </row>
    <row r="37" spans="1:14" ht="14.45" customHeight="1" x14ac:dyDescent="0.25">
      <c r="A37" s="134"/>
      <c r="B37" s="73" t="s">
        <v>336</v>
      </c>
      <c r="C37" s="33" t="s">
        <v>61</v>
      </c>
      <c r="D37" s="14" t="s">
        <v>368</v>
      </c>
      <c r="E37" s="106">
        <v>1</v>
      </c>
      <c r="F37" s="89">
        <v>3000</v>
      </c>
      <c r="G37" s="17">
        <f t="shared" si="6"/>
        <v>3000</v>
      </c>
      <c r="H37" s="15">
        <f>E37*1</f>
        <v>1</v>
      </c>
      <c r="I37" s="52">
        <f t="shared" si="7"/>
        <v>1480</v>
      </c>
      <c r="J37" s="93" t="s">
        <v>30</v>
      </c>
      <c r="K37" s="94">
        <v>200</v>
      </c>
      <c r="L37" s="147"/>
      <c r="M37" s="147"/>
      <c r="N37" s="148"/>
    </row>
    <row r="38" spans="1:14" ht="14.45" customHeight="1" x14ac:dyDescent="0.25">
      <c r="A38" s="134"/>
      <c r="B38" s="73" t="s">
        <v>364</v>
      </c>
      <c r="C38" s="73" t="s">
        <v>225</v>
      </c>
      <c r="D38" s="91" t="s">
        <v>42</v>
      </c>
      <c r="E38" s="92">
        <v>0.09</v>
      </c>
      <c r="F38" s="87">
        <v>18000</v>
      </c>
      <c r="G38" s="17">
        <f t="shared" si="6"/>
        <v>1620</v>
      </c>
      <c r="H38" s="15">
        <f>E38*0.6</f>
        <v>5.3999999999999999E-2</v>
      </c>
      <c r="I38" s="52">
        <f t="shared" si="7"/>
        <v>82.8</v>
      </c>
      <c r="J38" s="93" t="s">
        <v>32</v>
      </c>
      <c r="K38" s="94">
        <v>600</v>
      </c>
      <c r="L38" s="147"/>
      <c r="M38" s="147"/>
      <c r="N38" s="148"/>
    </row>
    <row r="39" spans="1:14" ht="14.45" customHeight="1" x14ac:dyDescent="0.25">
      <c r="A39" s="134"/>
      <c r="B39" s="149" t="s">
        <v>365</v>
      </c>
      <c r="C39" s="73" t="s">
        <v>61</v>
      </c>
      <c r="D39" s="91" t="s">
        <v>23</v>
      </c>
      <c r="E39" s="92">
        <v>2E-3</v>
      </c>
      <c r="F39" s="87">
        <v>110000</v>
      </c>
      <c r="G39" s="17">
        <f t="shared" si="6"/>
        <v>220</v>
      </c>
      <c r="H39" s="15">
        <f>E39*0.5</f>
        <v>1E-3</v>
      </c>
      <c r="I39" s="52">
        <f t="shared" si="7"/>
        <v>2.96</v>
      </c>
      <c r="J39" s="93" t="s">
        <v>33</v>
      </c>
      <c r="K39" s="94">
        <v>200</v>
      </c>
      <c r="L39" s="147"/>
      <c r="M39" s="147"/>
      <c r="N39" s="148"/>
    </row>
    <row r="40" spans="1:14" ht="14.45" customHeight="1" x14ac:dyDescent="0.25">
      <c r="A40" s="134"/>
      <c r="B40" s="150"/>
      <c r="C40" s="73" t="s">
        <v>203</v>
      </c>
      <c r="D40" s="88" t="s">
        <v>204</v>
      </c>
      <c r="E40" s="85">
        <v>0.02</v>
      </c>
      <c r="F40" s="89">
        <v>30000</v>
      </c>
      <c r="G40" s="17">
        <f t="shared" si="6"/>
        <v>600</v>
      </c>
      <c r="H40" s="15">
        <f>E40*0.6</f>
        <v>1.2E-2</v>
      </c>
      <c r="I40" s="52">
        <f t="shared" si="7"/>
        <v>7.2</v>
      </c>
      <c r="J40" s="109" t="s">
        <v>362</v>
      </c>
      <c r="K40" s="110">
        <v>500</v>
      </c>
      <c r="L40" s="147"/>
      <c r="M40" s="147"/>
      <c r="N40" s="148"/>
    </row>
    <row r="41" spans="1:14" ht="14.45" customHeight="1" x14ac:dyDescent="0.25">
      <c r="A41" s="134"/>
      <c r="B41" s="35" t="s">
        <v>35</v>
      </c>
      <c r="C41" s="13" t="s">
        <v>334</v>
      </c>
      <c r="D41" s="14"/>
      <c r="E41" s="56">
        <v>1.2E-2</v>
      </c>
      <c r="F41" s="16"/>
      <c r="G41" s="17">
        <v>600</v>
      </c>
      <c r="H41" s="23"/>
      <c r="I41" s="52">
        <f t="shared" si="7"/>
        <v>107.64000000000001</v>
      </c>
      <c r="J41" s="93" t="s">
        <v>22</v>
      </c>
      <c r="K41" s="94">
        <v>1500</v>
      </c>
      <c r="L41" s="147"/>
      <c r="M41" s="147"/>
      <c r="N41" s="148"/>
    </row>
    <row r="42" spans="1:14" ht="14.45" customHeight="1" x14ac:dyDescent="0.25">
      <c r="A42" s="134"/>
      <c r="B42" s="35" t="s">
        <v>36</v>
      </c>
      <c r="C42" s="35"/>
      <c r="D42" s="32"/>
      <c r="E42" s="36"/>
      <c r="F42" s="37"/>
      <c r="G42" s="38">
        <v>600</v>
      </c>
      <c r="H42" s="23"/>
      <c r="I42" s="52" t="str">
        <f t="shared" si="7"/>
        <v/>
      </c>
      <c r="J42" s="19"/>
      <c r="K42" s="20"/>
      <c r="L42" s="147"/>
      <c r="M42" s="147"/>
      <c r="N42" s="148"/>
    </row>
    <row r="43" spans="1:14" ht="14.45" customHeight="1" x14ac:dyDescent="0.25">
      <c r="A43" s="134"/>
      <c r="B43" s="74" t="s">
        <v>37</v>
      </c>
      <c r="C43" s="75"/>
      <c r="D43" s="76"/>
      <c r="E43" s="77"/>
      <c r="F43" s="37"/>
      <c r="G43" s="78">
        <f>SUM(G35:G42)</f>
        <v>17495</v>
      </c>
      <c r="H43" s="79">
        <f>SUM(H35:H42)</f>
        <v>1.34</v>
      </c>
      <c r="I43" s="28">
        <f>SUM(I35:I42)</f>
        <v>2437.1999999999998</v>
      </c>
      <c r="J43" s="80"/>
      <c r="K43" s="81">
        <f>SUM(K35:K42)</f>
        <v>5800</v>
      </c>
      <c r="L43" s="147"/>
      <c r="M43" s="147"/>
      <c r="N43" s="148"/>
    </row>
    <row r="44" spans="1:14" ht="14.65" customHeight="1" x14ac:dyDescent="0.25">
      <c r="A44" s="66" t="s">
        <v>6</v>
      </c>
      <c r="B44" s="67" t="s">
        <v>7</v>
      </c>
      <c r="C44" s="68"/>
      <c r="D44" s="67" t="s">
        <v>8</v>
      </c>
      <c r="E44" s="69" t="s">
        <v>9</v>
      </c>
      <c r="F44" s="70" t="s">
        <v>10</v>
      </c>
      <c r="G44" s="70" t="s">
        <v>11</v>
      </c>
      <c r="H44" s="69" t="s">
        <v>12</v>
      </c>
      <c r="I44" s="71" t="s">
        <v>13</v>
      </c>
      <c r="J44" s="70" t="s">
        <v>14</v>
      </c>
      <c r="K44" s="70" t="s">
        <v>15</v>
      </c>
      <c r="L44" s="67" t="s">
        <v>16</v>
      </c>
      <c r="M44" s="67" t="s">
        <v>17</v>
      </c>
      <c r="N44" s="72" t="s">
        <v>18</v>
      </c>
    </row>
    <row r="45" spans="1:14" ht="14.65" customHeight="1" x14ac:dyDescent="0.25">
      <c r="A45" s="134" t="s">
        <v>46</v>
      </c>
      <c r="B45" s="13" t="s">
        <v>20</v>
      </c>
      <c r="C45" s="13" t="s">
        <v>188</v>
      </c>
      <c r="D45" s="14" t="s">
        <v>21</v>
      </c>
      <c r="E45" s="15">
        <v>0.13</v>
      </c>
      <c r="F45" s="16">
        <v>18500</v>
      </c>
      <c r="G45" s="17">
        <f t="shared" ref="G45:G50" si="8">E45*F45</f>
        <v>2405</v>
      </c>
      <c r="H45" s="18">
        <f>E45*1.6</f>
        <v>0.20800000000000002</v>
      </c>
      <c r="I45" s="52">
        <f t="shared" ref="I45:I52" si="9">IF($C45="","",IF(OR($C45="trungvit",$C45="trungga",$C45="trungcut",$C45="nem"),VLOOKUP($C45,calo,3,0)*$E45,VLOOKUP($C45,calo,3,0)*$E45*1000))</f>
        <v>468</v>
      </c>
      <c r="J45" s="93" t="s">
        <v>24</v>
      </c>
      <c r="K45" s="94">
        <v>2500</v>
      </c>
      <c r="L45" s="135">
        <f>K53+G53</f>
        <v>25525</v>
      </c>
      <c r="M45" s="135">
        <f>L45*0.1</f>
        <v>2552.5</v>
      </c>
      <c r="N45" s="136">
        <f>L45+M45</f>
        <v>28077.5</v>
      </c>
    </row>
    <row r="46" spans="1:14" ht="14.65" customHeight="1" x14ac:dyDescent="0.25">
      <c r="A46" s="134"/>
      <c r="B46" s="95" t="s">
        <v>369</v>
      </c>
      <c r="C46" s="33" t="s">
        <v>306</v>
      </c>
      <c r="D46" s="97" t="s">
        <v>370</v>
      </c>
      <c r="E46" s="98">
        <v>0.12</v>
      </c>
      <c r="F46" s="99">
        <v>70000</v>
      </c>
      <c r="G46" s="17">
        <f t="shared" si="8"/>
        <v>8400</v>
      </c>
      <c r="H46" s="15">
        <f>E46*0.5</f>
        <v>0.06</v>
      </c>
      <c r="I46" s="52">
        <f t="shared" si="9"/>
        <v>152.4</v>
      </c>
      <c r="J46" s="93" t="s">
        <v>27</v>
      </c>
      <c r="K46" s="94">
        <v>300</v>
      </c>
      <c r="L46" s="135"/>
      <c r="M46" s="135"/>
      <c r="N46" s="136"/>
    </row>
    <row r="47" spans="1:14" ht="14.65" customHeight="1" x14ac:dyDescent="0.25">
      <c r="A47" s="134"/>
      <c r="B47" s="73" t="s">
        <v>379</v>
      </c>
      <c r="C47" s="54" t="s">
        <v>61</v>
      </c>
      <c r="D47" s="84" t="s">
        <v>23</v>
      </c>
      <c r="E47" s="86">
        <v>0.05</v>
      </c>
      <c r="F47" s="87">
        <v>110000</v>
      </c>
      <c r="G47" s="17">
        <f t="shared" si="8"/>
        <v>5500</v>
      </c>
      <c r="H47" s="15">
        <f>E47*1</f>
        <v>0.05</v>
      </c>
      <c r="I47" s="52">
        <f t="shared" si="9"/>
        <v>74</v>
      </c>
      <c r="J47" s="93" t="s">
        <v>30</v>
      </c>
      <c r="K47" s="94">
        <v>200</v>
      </c>
      <c r="L47" s="135"/>
      <c r="M47" s="135"/>
      <c r="N47" s="136"/>
    </row>
    <row r="48" spans="1:14" ht="14.65" customHeight="1" x14ac:dyDescent="0.25">
      <c r="A48" s="134"/>
      <c r="B48" s="108" t="s">
        <v>48</v>
      </c>
      <c r="C48" s="54" t="s">
        <v>267</v>
      </c>
      <c r="D48" s="103" t="s">
        <v>49</v>
      </c>
      <c r="E48" s="104">
        <v>0.1</v>
      </c>
      <c r="F48" s="105">
        <v>15000</v>
      </c>
      <c r="G48" s="17">
        <f t="shared" si="8"/>
        <v>1500</v>
      </c>
      <c r="H48" s="15">
        <f>E48*0.6</f>
        <v>0.06</v>
      </c>
      <c r="I48" s="52">
        <f t="shared" si="9"/>
        <v>18</v>
      </c>
      <c r="J48" s="93" t="s">
        <v>32</v>
      </c>
      <c r="K48" s="94">
        <v>600</v>
      </c>
      <c r="L48" s="135"/>
      <c r="M48" s="135"/>
      <c r="N48" s="136"/>
    </row>
    <row r="49" spans="1:15" ht="14.65" customHeight="1" x14ac:dyDescent="0.25">
      <c r="A49" s="134"/>
      <c r="B49" s="149" t="s">
        <v>44</v>
      </c>
      <c r="C49" s="21" t="s">
        <v>61</v>
      </c>
      <c r="D49" s="91" t="s">
        <v>23</v>
      </c>
      <c r="E49" s="92">
        <v>2E-3</v>
      </c>
      <c r="F49" s="87">
        <v>110000</v>
      </c>
      <c r="G49" s="17">
        <f t="shared" si="8"/>
        <v>220</v>
      </c>
      <c r="H49" s="15">
        <f>E49*0.5</f>
        <v>1E-3</v>
      </c>
      <c r="I49" s="52">
        <f t="shared" si="9"/>
        <v>2.96</v>
      </c>
      <c r="J49" s="93" t="s">
        <v>33</v>
      </c>
      <c r="K49" s="94">
        <v>200</v>
      </c>
      <c r="L49" s="135"/>
      <c r="M49" s="135"/>
      <c r="N49" s="136"/>
    </row>
    <row r="50" spans="1:15" ht="14.65" customHeight="1" x14ac:dyDescent="0.25">
      <c r="A50" s="134"/>
      <c r="B50" s="150"/>
      <c r="C50" s="21" t="s">
        <v>236</v>
      </c>
      <c r="D50" s="88" t="s">
        <v>45</v>
      </c>
      <c r="E50" s="85">
        <v>0.02</v>
      </c>
      <c r="F50" s="89">
        <v>25000</v>
      </c>
      <c r="G50" s="17">
        <f t="shared" si="8"/>
        <v>500</v>
      </c>
      <c r="H50" s="15">
        <f>E50*0.6</f>
        <v>1.2E-2</v>
      </c>
      <c r="I50" s="52">
        <f t="shared" si="9"/>
        <v>3</v>
      </c>
      <c r="J50" s="109" t="s">
        <v>362</v>
      </c>
      <c r="K50" s="110">
        <v>500</v>
      </c>
      <c r="L50" s="135"/>
      <c r="M50" s="135"/>
      <c r="N50" s="136"/>
    </row>
    <row r="51" spans="1:15" ht="14.65" customHeight="1" x14ac:dyDescent="0.25">
      <c r="A51" s="134"/>
      <c r="B51" s="13" t="s">
        <v>35</v>
      </c>
      <c r="C51" s="13" t="s">
        <v>334</v>
      </c>
      <c r="D51" s="14"/>
      <c r="E51" s="56">
        <v>1.2E-2</v>
      </c>
      <c r="F51" s="16"/>
      <c r="G51" s="17">
        <v>600</v>
      </c>
      <c r="H51" s="15"/>
      <c r="I51" s="52">
        <f t="shared" si="9"/>
        <v>107.64000000000001</v>
      </c>
      <c r="J51" s="93" t="s">
        <v>22</v>
      </c>
      <c r="K51" s="94">
        <v>1500</v>
      </c>
      <c r="L51" s="135"/>
      <c r="M51" s="135"/>
      <c r="N51" s="136"/>
    </row>
    <row r="52" spans="1:15" ht="14.65" customHeight="1" x14ac:dyDescent="0.25">
      <c r="A52" s="134"/>
      <c r="B52" s="13" t="s">
        <v>36</v>
      </c>
      <c r="C52" s="13"/>
      <c r="D52" s="14"/>
      <c r="E52" s="23"/>
      <c r="F52" s="16"/>
      <c r="G52" s="17">
        <v>600</v>
      </c>
      <c r="H52" s="15"/>
      <c r="I52" s="52" t="str">
        <f t="shared" si="9"/>
        <v/>
      </c>
      <c r="J52" s="109"/>
      <c r="K52" s="109"/>
      <c r="L52" s="135"/>
      <c r="M52" s="135"/>
      <c r="N52" s="136"/>
    </row>
    <row r="53" spans="1:15" ht="14.65" customHeight="1" x14ac:dyDescent="0.25">
      <c r="A53" s="134"/>
      <c r="B53" s="64" t="s">
        <v>37</v>
      </c>
      <c r="C53" s="65"/>
      <c r="D53" s="24"/>
      <c r="E53" s="23"/>
      <c r="F53" s="25"/>
      <c r="G53" s="26">
        <f>SUM(G45:G52)</f>
        <v>19725</v>
      </c>
      <c r="H53" s="23">
        <f>SUM(H45:H52)</f>
        <v>0.39100000000000001</v>
      </c>
      <c r="I53" s="28">
        <f>SUM(I45:I52)</f>
        <v>826</v>
      </c>
      <c r="J53" s="29"/>
      <c r="K53" s="30">
        <f>SUM(K45:K51)</f>
        <v>5800</v>
      </c>
      <c r="L53" s="135"/>
      <c r="M53" s="135"/>
      <c r="N53" s="136"/>
    </row>
    <row r="54" spans="1:15" s="12" customFormat="1" ht="14.65" customHeight="1" x14ac:dyDescent="0.2">
      <c r="A54" s="66" t="s">
        <v>6</v>
      </c>
      <c r="B54" s="67" t="s">
        <v>7</v>
      </c>
      <c r="C54" s="68"/>
      <c r="D54" s="67" t="s">
        <v>8</v>
      </c>
      <c r="E54" s="69" t="s">
        <v>9</v>
      </c>
      <c r="F54" s="70" t="s">
        <v>10</v>
      </c>
      <c r="G54" s="70" t="s">
        <v>11</v>
      </c>
      <c r="H54" s="69" t="s">
        <v>12</v>
      </c>
      <c r="I54" s="71" t="s">
        <v>13</v>
      </c>
      <c r="J54" s="70" t="s">
        <v>14</v>
      </c>
      <c r="K54" s="70" t="s">
        <v>15</v>
      </c>
      <c r="L54" s="67" t="s">
        <v>16</v>
      </c>
      <c r="M54" s="67" t="s">
        <v>17</v>
      </c>
      <c r="N54" s="72" t="s">
        <v>18</v>
      </c>
    </row>
    <row r="55" spans="1:15" ht="14.65" customHeight="1" x14ac:dyDescent="0.25">
      <c r="A55" s="134" t="s">
        <v>50</v>
      </c>
      <c r="B55" s="13" t="s">
        <v>20</v>
      </c>
      <c r="C55" s="13" t="s">
        <v>188</v>
      </c>
      <c r="D55" s="14" t="s">
        <v>21</v>
      </c>
      <c r="E55" s="15">
        <v>0.13</v>
      </c>
      <c r="F55" s="16">
        <v>18500</v>
      </c>
      <c r="G55" s="17">
        <f t="shared" ref="G55:G60" si="10">E55*F55</f>
        <v>2405</v>
      </c>
      <c r="H55" s="18">
        <f>E55*1.6</f>
        <v>0.20800000000000002</v>
      </c>
      <c r="I55" s="52">
        <f t="shared" ref="I55:I62" si="11">IF($C55="","",IF(OR($C55="trungvit",$C55="trungga",$C55="trungcut",$C55="nem"),VLOOKUP($C55,calo,3,0)*$E55,VLOOKUP($C55,calo,3,0)*$E55*1000))</f>
        <v>468</v>
      </c>
      <c r="J55" s="93" t="s">
        <v>24</v>
      </c>
      <c r="K55" s="94">
        <v>2500</v>
      </c>
      <c r="L55" s="135">
        <f>K63+G63</f>
        <v>28132.727272727265</v>
      </c>
      <c r="M55" s="135">
        <f>L55*0.1</f>
        <v>2813.2727272727266</v>
      </c>
      <c r="N55" s="136">
        <f>M55+L55</f>
        <v>30945.999999999993</v>
      </c>
    </row>
    <row r="56" spans="1:15" ht="14.65" customHeight="1" x14ac:dyDescent="0.25">
      <c r="A56" s="134"/>
      <c r="B56" s="153" t="s">
        <v>381</v>
      </c>
      <c r="C56" s="21" t="s">
        <v>86</v>
      </c>
      <c r="D56" s="97" t="s">
        <v>382</v>
      </c>
      <c r="E56" s="98">
        <v>5.5294466403162018E-2</v>
      </c>
      <c r="F56" s="99">
        <v>230000</v>
      </c>
      <c r="G56" s="17">
        <f t="shared" si="10"/>
        <v>12717.727272727265</v>
      </c>
      <c r="H56" s="15">
        <f>E56*0.5</f>
        <v>2.7647233201581009E-2</v>
      </c>
      <c r="I56" s="52">
        <f t="shared" si="11"/>
        <v>153.7186166007904</v>
      </c>
      <c r="J56" s="93" t="s">
        <v>27</v>
      </c>
      <c r="K56" s="94">
        <v>300</v>
      </c>
      <c r="L56" s="135"/>
      <c r="M56" s="135"/>
      <c r="N56" s="136"/>
      <c r="O56" s="34"/>
    </row>
    <row r="57" spans="1:15" ht="14.65" customHeight="1" x14ac:dyDescent="0.25">
      <c r="A57" s="134"/>
      <c r="B57" s="154"/>
      <c r="C57" s="21"/>
      <c r="D57" s="97" t="s">
        <v>383</v>
      </c>
      <c r="E57" s="98"/>
      <c r="F57" s="99"/>
      <c r="G57" s="17">
        <v>1000</v>
      </c>
      <c r="H57" s="15"/>
      <c r="I57" s="52"/>
      <c r="J57" s="93"/>
      <c r="K57" s="94"/>
      <c r="L57" s="135"/>
      <c r="M57" s="135"/>
      <c r="N57" s="136"/>
      <c r="O57" s="34"/>
    </row>
    <row r="58" spans="1:15" ht="14.65" customHeight="1" x14ac:dyDescent="0.25">
      <c r="A58" s="134"/>
      <c r="B58" s="73" t="s">
        <v>363</v>
      </c>
      <c r="C58" s="21" t="s">
        <v>329</v>
      </c>
      <c r="D58" s="84" t="s">
        <v>363</v>
      </c>
      <c r="E58" s="86">
        <v>1</v>
      </c>
      <c r="F58" s="87">
        <v>3000</v>
      </c>
      <c r="G58" s="17">
        <f t="shared" si="10"/>
        <v>3000</v>
      </c>
      <c r="H58" s="15">
        <v>0.5</v>
      </c>
      <c r="I58" s="52">
        <f t="shared" si="11"/>
        <v>65</v>
      </c>
      <c r="J58" s="93" t="s">
        <v>30</v>
      </c>
      <c r="K58" s="94">
        <v>200</v>
      </c>
      <c r="L58" s="135"/>
      <c r="M58" s="135"/>
      <c r="N58" s="136"/>
      <c r="O58" s="34"/>
    </row>
    <row r="59" spans="1:15" ht="14.65" customHeight="1" x14ac:dyDescent="0.25">
      <c r="A59" s="134"/>
      <c r="B59" s="107" t="s">
        <v>28</v>
      </c>
      <c r="C59" s="21" t="s">
        <v>262</v>
      </c>
      <c r="D59" s="91" t="s">
        <v>29</v>
      </c>
      <c r="E59" s="92">
        <v>0.1</v>
      </c>
      <c r="F59" s="87">
        <v>18000</v>
      </c>
      <c r="G59" s="17">
        <f t="shared" si="10"/>
        <v>1800</v>
      </c>
      <c r="H59" s="15">
        <f t="shared" ref="H59:H60" si="12">E59*0.5</f>
        <v>0.05</v>
      </c>
      <c r="I59" s="52">
        <f t="shared" si="11"/>
        <v>23.000000000000004</v>
      </c>
      <c r="J59" s="93" t="s">
        <v>32</v>
      </c>
      <c r="K59" s="94">
        <v>600</v>
      </c>
      <c r="L59" s="135"/>
      <c r="M59" s="135"/>
      <c r="N59" s="136"/>
      <c r="O59" s="34">
        <f>125000/1.1-L64</f>
        <v>-13636.363636363632</v>
      </c>
    </row>
    <row r="60" spans="1:15" ht="14.65" customHeight="1" x14ac:dyDescent="0.25">
      <c r="A60" s="134"/>
      <c r="B60" s="107" t="s">
        <v>360</v>
      </c>
      <c r="C60" s="21" t="s">
        <v>344</v>
      </c>
      <c r="D60" s="88" t="s">
        <v>34</v>
      </c>
      <c r="E60" s="85">
        <v>7.0000000000000001E-3</v>
      </c>
      <c r="F60" s="89">
        <v>30000</v>
      </c>
      <c r="G60" s="17">
        <f t="shared" si="10"/>
        <v>210</v>
      </c>
      <c r="H60" s="15">
        <f t="shared" si="12"/>
        <v>3.5000000000000001E-3</v>
      </c>
      <c r="I60" s="52">
        <f t="shared" si="11"/>
        <v>1.8900000000000001</v>
      </c>
      <c r="J60" s="93" t="s">
        <v>33</v>
      </c>
      <c r="K60" s="94">
        <v>200</v>
      </c>
      <c r="L60" s="135"/>
      <c r="M60" s="135"/>
      <c r="N60" s="136"/>
      <c r="O60" s="34"/>
    </row>
    <row r="61" spans="1:15" ht="14.65" customHeight="1" x14ac:dyDescent="0.25">
      <c r="A61" s="134"/>
      <c r="B61" s="13" t="s">
        <v>35</v>
      </c>
      <c r="C61" s="13" t="s">
        <v>334</v>
      </c>
      <c r="D61" s="14"/>
      <c r="E61" s="56">
        <v>1.2E-2</v>
      </c>
      <c r="F61" s="16"/>
      <c r="G61" s="17">
        <v>600</v>
      </c>
      <c r="H61" s="15"/>
      <c r="I61" s="52">
        <f t="shared" si="11"/>
        <v>107.64000000000001</v>
      </c>
      <c r="J61" s="109" t="s">
        <v>362</v>
      </c>
      <c r="K61" s="110">
        <v>500</v>
      </c>
      <c r="L61" s="135"/>
      <c r="M61" s="135"/>
      <c r="N61" s="136"/>
      <c r="O61" s="4">
        <f>O59/F56</f>
        <v>-5.9288537549407098E-2</v>
      </c>
    </row>
    <row r="62" spans="1:15" ht="14.65" customHeight="1" x14ac:dyDescent="0.25">
      <c r="A62" s="134"/>
      <c r="B62" s="13" t="s">
        <v>36</v>
      </c>
      <c r="C62" s="13"/>
      <c r="D62" s="14"/>
      <c r="E62" s="39"/>
      <c r="F62" s="16"/>
      <c r="G62" s="17">
        <v>600</v>
      </c>
      <c r="H62" s="15"/>
      <c r="I62" s="52" t="str">
        <f t="shared" si="11"/>
        <v/>
      </c>
      <c r="J62" s="93" t="s">
        <v>22</v>
      </c>
      <c r="K62" s="94">
        <v>1500</v>
      </c>
      <c r="L62" s="135"/>
      <c r="M62" s="135"/>
      <c r="N62" s="136"/>
      <c r="O62" s="34"/>
    </row>
    <row r="63" spans="1:15" ht="14.65" customHeight="1" x14ac:dyDescent="0.25">
      <c r="A63" s="134"/>
      <c r="B63" s="64" t="s">
        <v>37</v>
      </c>
      <c r="C63" s="65"/>
      <c r="D63" s="24"/>
      <c r="E63" s="23"/>
      <c r="F63" s="25"/>
      <c r="G63" s="26">
        <f>SUM(G55:G62)</f>
        <v>22332.727272727265</v>
      </c>
      <c r="H63" s="23">
        <f>SUM(H55:H62)</f>
        <v>0.78914723320158109</v>
      </c>
      <c r="I63" s="28">
        <f>SUM(I55:I62)</f>
        <v>819.24861660079034</v>
      </c>
      <c r="J63" s="29"/>
      <c r="K63" s="30">
        <f>SUM(K55:K62)</f>
        <v>5800</v>
      </c>
      <c r="L63" s="135"/>
      <c r="M63" s="135"/>
      <c r="N63" s="136"/>
    </row>
    <row r="64" spans="1:15" ht="14.65" customHeight="1" thickBot="1" x14ac:dyDescent="0.3">
      <c r="A64" s="151" t="s">
        <v>52</v>
      </c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82">
        <f>L55+L45+L35+L23+L10</f>
        <v>127272.72727272726</v>
      </c>
      <c r="M64" s="82">
        <f>M55+M45+M35+M23+M10</f>
        <v>12727.272727272726</v>
      </c>
      <c r="N64" s="83">
        <f>M64+L64</f>
        <v>140000</v>
      </c>
      <c r="O64" s="34">
        <f>28000*5</f>
        <v>140000</v>
      </c>
    </row>
    <row r="65" spans="12:15" x14ac:dyDescent="0.25">
      <c r="L65" s="34"/>
      <c r="M65" s="34"/>
      <c r="N65" s="34"/>
      <c r="O65" s="34"/>
    </row>
    <row r="66" spans="12:15" x14ac:dyDescent="0.25">
      <c r="L66" s="41"/>
      <c r="M66" s="34"/>
      <c r="N66" s="34"/>
      <c r="O66" s="34">
        <f>O64/1.1</f>
        <v>127272.72727272726</v>
      </c>
    </row>
    <row r="67" spans="12:15" x14ac:dyDescent="0.25">
      <c r="L67" s="34"/>
      <c r="O67" s="34"/>
    </row>
    <row r="68" spans="12:15" x14ac:dyDescent="0.25">
      <c r="L68" s="34"/>
      <c r="O68" s="34">
        <f>O66-L64</f>
        <v>0</v>
      </c>
    </row>
    <row r="69" spans="12:15" x14ac:dyDescent="0.25">
      <c r="L69" s="34"/>
    </row>
    <row r="70" spans="12:15" x14ac:dyDescent="0.25">
      <c r="O70" s="4">
        <f>O68/F56</f>
        <v>0</v>
      </c>
    </row>
  </sheetData>
  <autoFilter ref="A10:P64"/>
  <mergeCells count="36">
    <mergeCell ref="A64:K64"/>
    <mergeCell ref="A55:A63"/>
    <mergeCell ref="L55:L63"/>
    <mergeCell ref="M55:M63"/>
    <mergeCell ref="B11:B12"/>
    <mergeCell ref="B15:B16"/>
    <mergeCell ref="B17:B18"/>
    <mergeCell ref="B56:B57"/>
    <mergeCell ref="N55:N63"/>
    <mergeCell ref="A35:A43"/>
    <mergeCell ref="L35:L43"/>
    <mergeCell ref="M35:M43"/>
    <mergeCell ref="N35:N43"/>
    <mergeCell ref="N45:N53"/>
    <mergeCell ref="B39:B40"/>
    <mergeCell ref="B49:B50"/>
    <mergeCell ref="D1:L1"/>
    <mergeCell ref="D2:L2"/>
    <mergeCell ref="D3:L3"/>
    <mergeCell ref="D4:L4"/>
    <mergeCell ref="D5:M5"/>
    <mergeCell ref="D7:L7"/>
    <mergeCell ref="A45:A53"/>
    <mergeCell ref="L45:L53"/>
    <mergeCell ref="M45:M53"/>
    <mergeCell ref="D8:N8"/>
    <mergeCell ref="A10:A21"/>
    <mergeCell ref="L10:L21"/>
    <mergeCell ref="M10:M21"/>
    <mergeCell ref="N10:N21"/>
    <mergeCell ref="A23:A33"/>
    <mergeCell ref="L23:L33"/>
    <mergeCell ref="M23:M33"/>
    <mergeCell ref="B13:B14"/>
    <mergeCell ref="B28:B30"/>
    <mergeCell ref="N23:N33"/>
  </mergeCells>
  <printOptions horizontalCentered="1"/>
  <pageMargins left="0" right="0" top="0" bottom="0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O71"/>
  <sheetViews>
    <sheetView topLeftCell="A34" zoomScaleNormal="100" workbookViewId="0">
      <selection activeCell="B38" sqref="B38:F39"/>
    </sheetView>
  </sheetViews>
  <sheetFormatPr defaultRowHeight="15.75" x14ac:dyDescent="0.25"/>
  <cols>
    <col min="1" max="1" width="7.42578125" style="40" customWidth="1"/>
    <col min="2" max="2" width="21" style="40" customWidth="1"/>
    <col min="3" max="3" width="12" style="40" hidden="1" customWidth="1"/>
    <col min="4" max="4" width="17.7109375" style="4" customWidth="1"/>
    <col min="5" max="5" width="7.42578125" style="41" customWidth="1"/>
    <col min="6" max="6" width="8.85546875" style="4" customWidth="1"/>
    <col min="7" max="7" width="7.5703125" style="4" customWidth="1"/>
    <col min="8" max="8" width="7.7109375" style="41" customWidth="1"/>
    <col min="9" max="9" width="6.7109375" style="41" customWidth="1"/>
    <col min="10" max="10" width="8.28515625" style="4" customWidth="1"/>
    <col min="11" max="11" width="6.85546875" style="42" customWidth="1"/>
    <col min="12" max="12" width="10.42578125" style="4" customWidth="1"/>
    <col min="13" max="13" width="7.42578125" style="4" customWidth="1"/>
    <col min="14" max="14" width="8.5703125" style="4" customWidth="1"/>
    <col min="15" max="15" width="14.85546875" style="4" customWidth="1"/>
    <col min="16" max="16384" width="9.140625" style="4"/>
  </cols>
  <sheetData>
    <row r="1" spans="1:14" ht="15.75" customHeight="1" x14ac:dyDescent="0.25">
      <c r="A1" s="1"/>
      <c r="B1" s="2"/>
      <c r="C1" s="53"/>
      <c r="D1" s="142" t="s">
        <v>0</v>
      </c>
      <c r="E1" s="142"/>
      <c r="F1" s="142"/>
      <c r="G1" s="142"/>
      <c r="H1" s="142"/>
      <c r="I1" s="142"/>
      <c r="J1" s="142"/>
      <c r="K1" s="142"/>
      <c r="L1" s="142"/>
      <c r="M1" s="113"/>
    </row>
    <row r="2" spans="1:14" ht="12.75" customHeight="1" x14ac:dyDescent="0.25">
      <c r="A2" s="1"/>
      <c r="B2" s="2"/>
      <c r="C2" s="53"/>
      <c r="D2" s="143" t="s">
        <v>1</v>
      </c>
      <c r="E2" s="143"/>
      <c r="F2" s="143"/>
      <c r="G2" s="143"/>
      <c r="H2" s="143"/>
      <c r="I2" s="143"/>
      <c r="J2" s="143"/>
      <c r="K2" s="143"/>
      <c r="L2" s="143"/>
      <c r="M2" s="114"/>
    </row>
    <row r="3" spans="1:14" ht="12.75" customHeight="1" x14ac:dyDescent="0.25">
      <c r="A3" s="1"/>
      <c r="B3" s="2"/>
      <c r="C3" s="53"/>
      <c r="D3" s="144" t="s">
        <v>2</v>
      </c>
      <c r="E3" s="144"/>
      <c r="F3" s="144"/>
      <c r="G3" s="144"/>
      <c r="H3" s="144"/>
      <c r="I3" s="144"/>
      <c r="J3" s="144"/>
      <c r="K3" s="144"/>
      <c r="L3" s="144"/>
      <c r="M3" s="115"/>
    </row>
    <row r="4" spans="1:14" ht="14.45" customHeight="1" x14ac:dyDescent="0.3">
      <c r="A4" s="7"/>
      <c r="B4" s="2"/>
      <c r="C4" s="53"/>
      <c r="D4" s="145" t="s">
        <v>3</v>
      </c>
      <c r="E4" s="145"/>
      <c r="F4" s="145"/>
      <c r="G4" s="145"/>
      <c r="H4" s="145"/>
      <c r="I4" s="145"/>
      <c r="J4" s="145"/>
      <c r="K4" s="145"/>
      <c r="L4" s="145"/>
      <c r="M4" s="116"/>
    </row>
    <row r="5" spans="1:14" ht="17.25" customHeight="1" x14ac:dyDescent="0.3">
      <c r="A5" s="7"/>
      <c r="B5" s="2"/>
      <c r="C5" s="53"/>
      <c r="D5" s="146" t="s">
        <v>384</v>
      </c>
      <c r="E5" s="146"/>
      <c r="F5" s="146"/>
      <c r="G5" s="146"/>
      <c r="H5" s="146"/>
      <c r="I5" s="146"/>
      <c r="J5" s="146"/>
      <c r="K5" s="146"/>
      <c r="L5" s="146"/>
      <c r="M5" s="146"/>
    </row>
    <row r="6" spans="1:14" ht="15" hidden="1" customHeight="1" x14ac:dyDescent="0.25">
      <c r="A6" s="1"/>
      <c r="B6" s="2"/>
      <c r="C6" s="53"/>
      <c r="D6" s="9" t="s">
        <v>4</v>
      </c>
      <c r="E6" s="9"/>
      <c r="F6" s="9"/>
      <c r="G6" s="9"/>
      <c r="H6" s="9"/>
      <c r="I6" s="9"/>
      <c r="J6" s="9"/>
      <c r="K6" s="117"/>
      <c r="L6" s="11"/>
      <c r="M6" s="11"/>
    </row>
    <row r="7" spans="1:14" ht="15" customHeight="1" x14ac:dyDescent="0.25">
      <c r="A7" s="1"/>
      <c r="B7" s="2"/>
      <c r="C7" s="53"/>
      <c r="D7" s="133" t="s">
        <v>385</v>
      </c>
      <c r="E7" s="133"/>
      <c r="F7" s="133"/>
      <c r="G7" s="133"/>
      <c r="H7" s="133"/>
      <c r="I7" s="133"/>
      <c r="J7" s="133"/>
      <c r="K7" s="133"/>
      <c r="L7" s="133"/>
      <c r="M7" s="117"/>
    </row>
    <row r="8" spans="1:14" ht="15" customHeight="1" thickBot="1" x14ac:dyDescent="0.3">
      <c r="A8" s="1"/>
      <c r="B8" s="2"/>
      <c r="C8" s="53"/>
      <c r="D8" s="133" t="s">
        <v>5</v>
      </c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s="12" customFormat="1" ht="14.45" customHeight="1" x14ac:dyDescent="0.2">
      <c r="A9" s="57" t="s">
        <v>6</v>
      </c>
      <c r="B9" s="58" t="s">
        <v>7</v>
      </c>
      <c r="C9" s="59" t="s">
        <v>355</v>
      </c>
      <c r="D9" s="58" t="s">
        <v>8</v>
      </c>
      <c r="E9" s="60" t="s">
        <v>9</v>
      </c>
      <c r="F9" s="61" t="s">
        <v>10</v>
      </c>
      <c r="G9" s="61" t="s">
        <v>11</v>
      </c>
      <c r="H9" s="60" t="s">
        <v>12</v>
      </c>
      <c r="I9" s="62" t="s">
        <v>13</v>
      </c>
      <c r="J9" s="61" t="s">
        <v>14</v>
      </c>
      <c r="K9" s="61" t="s">
        <v>15</v>
      </c>
      <c r="L9" s="58" t="s">
        <v>16</v>
      </c>
      <c r="M9" s="58" t="s">
        <v>17</v>
      </c>
      <c r="N9" s="63" t="s">
        <v>18</v>
      </c>
    </row>
    <row r="10" spans="1:14" ht="14.45" customHeight="1" x14ac:dyDescent="0.25">
      <c r="A10" s="134" t="s">
        <v>19</v>
      </c>
      <c r="B10" s="13" t="s">
        <v>20</v>
      </c>
      <c r="C10" s="13" t="s">
        <v>188</v>
      </c>
      <c r="D10" s="14" t="s">
        <v>21</v>
      </c>
      <c r="E10" s="15">
        <v>0.13</v>
      </c>
      <c r="F10" s="16">
        <v>18500</v>
      </c>
      <c r="G10" s="17">
        <f>F10*E10</f>
        <v>2405</v>
      </c>
      <c r="H10" s="18">
        <f>E10*1.6</f>
        <v>0.20800000000000002</v>
      </c>
      <c r="I10" s="52">
        <f t="shared" ref="I10:I18" si="0">IF($C10="","",IF(OR($C10="trungvit",$C10="trungga",$C10="trungcut",$C10="nem"),VLOOKUP($C10,calo,3,0)*$E10,VLOOKUP($C10,calo,3,0)*$E10*1000))</f>
        <v>468</v>
      </c>
      <c r="J10" s="93" t="s">
        <v>24</v>
      </c>
      <c r="K10" s="94">
        <v>2500</v>
      </c>
      <c r="L10" s="135">
        <f>K20+G20</f>
        <v>26175</v>
      </c>
      <c r="M10" s="135">
        <f>L10*0.1</f>
        <v>2617.5</v>
      </c>
      <c r="N10" s="136">
        <f>L10+M10</f>
        <v>28792.5</v>
      </c>
    </row>
    <row r="11" spans="1:14" ht="14.45" customHeight="1" x14ac:dyDescent="0.25">
      <c r="A11" s="134"/>
      <c r="B11" s="95" t="s">
        <v>386</v>
      </c>
      <c r="C11" s="21" t="s">
        <v>68</v>
      </c>
      <c r="D11" s="97" t="s">
        <v>387</v>
      </c>
      <c r="E11" s="98">
        <v>0.09</v>
      </c>
      <c r="F11" s="99">
        <v>140000</v>
      </c>
      <c r="G11" s="17">
        <f t="shared" ref="G11:G17" si="1">F11*E11</f>
        <v>12600</v>
      </c>
      <c r="H11" s="18">
        <f>E11*0.5</f>
        <v>4.4999999999999998E-2</v>
      </c>
      <c r="I11" s="52">
        <f t="shared" si="0"/>
        <v>249.29999999999998</v>
      </c>
      <c r="J11" s="93" t="s">
        <v>27</v>
      </c>
      <c r="K11" s="94">
        <v>300</v>
      </c>
      <c r="L11" s="135"/>
      <c r="M11" s="135"/>
      <c r="N11" s="136"/>
    </row>
    <row r="12" spans="1:14" ht="14.45" customHeight="1" x14ac:dyDescent="0.25">
      <c r="A12" s="134"/>
      <c r="B12" s="137" t="s">
        <v>361</v>
      </c>
      <c r="C12" s="54" t="s">
        <v>180</v>
      </c>
      <c r="D12" s="84" t="s">
        <v>25</v>
      </c>
      <c r="E12" s="86">
        <v>0.1</v>
      </c>
      <c r="F12" s="87">
        <v>18000</v>
      </c>
      <c r="G12" s="17">
        <f t="shared" si="1"/>
        <v>1800</v>
      </c>
      <c r="H12" s="15">
        <f>E12*0.6</f>
        <v>0.06</v>
      </c>
      <c r="I12" s="52">
        <f t="shared" si="0"/>
        <v>271</v>
      </c>
      <c r="J12" s="93" t="s">
        <v>30</v>
      </c>
      <c r="K12" s="94">
        <v>200</v>
      </c>
      <c r="L12" s="135"/>
      <c r="M12" s="135"/>
      <c r="N12" s="136"/>
    </row>
    <row r="13" spans="1:14" ht="14.45" customHeight="1" x14ac:dyDescent="0.25">
      <c r="A13" s="134"/>
      <c r="B13" s="138"/>
      <c r="C13" s="54" t="s">
        <v>230</v>
      </c>
      <c r="D13" s="84" t="s">
        <v>26</v>
      </c>
      <c r="E13" s="90">
        <v>0.01</v>
      </c>
      <c r="F13" s="87">
        <v>25000</v>
      </c>
      <c r="G13" s="17">
        <f t="shared" si="1"/>
        <v>250</v>
      </c>
      <c r="H13" s="15">
        <f>E13*0.6</f>
        <v>6.0000000000000001E-3</v>
      </c>
      <c r="I13" s="52">
        <f t="shared" si="0"/>
        <v>1.9</v>
      </c>
      <c r="J13" s="93" t="s">
        <v>32</v>
      </c>
      <c r="K13" s="94">
        <v>600</v>
      </c>
      <c r="L13" s="135"/>
      <c r="M13" s="135"/>
      <c r="N13" s="136"/>
    </row>
    <row r="14" spans="1:14" ht="14.45" customHeight="1" x14ac:dyDescent="0.25">
      <c r="A14" s="134"/>
      <c r="B14" s="96" t="s">
        <v>356</v>
      </c>
      <c r="C14" s="22" t="s">
        <v>158</v>
      </c>
      <c r="D14" s="84" t="s">
        <v>159</v>
      </c>
      <c r="E14" s="90">
        <v>0.1</v>
      </c>
      <c r="F14" s="87">
        <v>15000</v>
      </c>
      <c r="G14" s="17">
        <f t="shared" si="1"/>
        <v>1500</v>
      </c>
      <c r="H14" s="15">
        <f>E14*0.6</f>
        <v>0.06</v>
      </c>
      <c r="I14" s="52">
        <f t="shared" si="0"/>
        <v>22.000000000000004</v>
      </c>
      <c r="J14" s="93" t="s">
        <v>33</v>
      </c>
      <c r="K14" s="94">
        <v>200</v>
      </c>
      <c r="L14" s="135"/>
      <c r="M14" s="135"/>
      <c r="N14" s="136"/>
    </row>
    <row r="15" spans="1:14" ht="14.45" customHeight="1" x14ac:dyDescent="0.25">
      <c r="A15" s="134"/>
      <c r="B15" s="139" t="s">
        <v>31</v>
      </c>
      <c r="C15" s="21" t="s">
        <v>61</v>
      </c>
      <c r="D15" s="100" t="s">
        <v>23</v>
      </c>
      <c r="E15" s="101">
        <v>2E-3</v>
      </c>
      <c r="F15" s="102">
        <v>110000</v>
      </c>
      <c r="G15" s="17">
        <f t="shared" si="1"/>
        <v>220</v>
      </c>
      <c r="H15" s="18">
        <f>E15*0.5</f>
        <v>1E-3</v>
      </c>
      <c r="I15" s="52">
        <f t="shared" si="0"/>
        <v>2.96</v>
      </c>
      <c r="J15" s="109" t="s">
        <v>362</v>
      </c>
      <c r="K15" s="110">
        <v>500</v>
      </c>
      <c r="L15" s="135"/>
      <c r="M15" s="135"/>
      <c r="N15" s="136"/>
    </row>
    <row r="16" spans="1:14" ht="14.45" customHeight="1" x14ac:dyDescent="0.25">
      <c r="A16" s="134"/>
      <c r="B16" s="140"/>
      <c r="C16" s="54" t="s">
        <v>230</v>
      </c>
      <c r="D16" s="100" t="s">
        <v>26</v>
      </c>
      <c r="E16" s="101">
        <v>0.01</v>
      </c>
      <c r="F16" s="102">
        <v>25000</v>
      </c>
      <c r="G16" s="17">
        <f t="shared" si="1"/>
        <v>250</v>
      </c>
      <c r="H16" s="15">
        <f>E16*0.6</f>
        <v>6.0000000000000001E-3</v>
      </c>
      <c r="I16" s="52">
        <f t="shared" si="0"/>
        <v>1.9</v>
      </c>
      <c r="J16" s="93" t="s">
        <v>22</v>
      </c>
      <c r="K16" s="94">
        <v>1500</v>
      </c>
      <c r="L16" s="135"/>
      <c r="M16" s="135"/>
      <c r="N16" s="136"/>
    </row>
    <row r="17" spans="1:14" ht="14.45" customHeight="1" x14ac:dyDescent="0.25">
      <c r="A17" s="134"/>
      <c r="B17" s="141"/>
      <c r="C17" s="21" t="s">
        <v>344</v>
      </c>
      <c r="D17" s="103" t="s">
        <v>34</v>
      </c>
      <c r="E17" s="104">
        <v>5.0000000000000001E-3</v>
      </c>
      <c r="F17" s="105">
        <v>30000</v>
      </c>
      <c r="G17" s="17">
        <f t="shared" si="1"/>
        <v>150</v>
      </c>
      <c r="H17" s="15">
        <f>E17*0.5</f>
        <v>2.5000000000000001E-3</v>
      </c>
      <c r="I17" s="52">
        <f t="shared" si="0"/>
        <v>1.35</v>
      </c>
      <c r="J17" s="19"/>
      <c r="K17" s="20"/>
      <c r="L17" s="135"/>
      <c r="M17" s="135"/>
      <c r="N17" s="136"/>
    </row>
    <row r="18" spans="1:14" ht="14.45" customHeight="1" x14ac:dyDescent="0.25">
      <c r="A18" s="134"/>
      <c r="B18" s="13" t="s">
        <v>35</v>
      </c>
      <c r="C18" s="13" t="s">
        <v>334</v>
      </c>
      <c r="D18" s="14"/>
      <c r="E18" s="56">
        <v>1.2E-2</v>
      </c>
      <c r="F18" s="16"/>
      <c r="G18" s="17">
        <v>600</v>
      </c>
      <c r="H18" s="15"/>
      <c r="I18" s="52">
        <f t="shared" si="0"/>
        <v>107.64000000000001</v>
      </c>
      <c r="J18" s="19"/>
      <c r="K18" s="20"/>
      <c r="L18" s="135"/>
      <c r="M18" s="135"/>
      <c r="N18" s="136"/>
    </row>
    <row r="19" spans="1:14" ht="14.45" customHeight="1" x14ac:dyDescent="0.25">
      <c r="A19" s="134"/>
      <c r="B19" s="13" t="s">
        <v>36</v>
      </c>
      <c r="C19" s="13"/>
      <c r="D19" s="14"/>
      <c r="E19" s="23"/>
      <c r="F19" s="16"/>
      <c r="G19" s="17">
        <v>600</v>
      </c>
      <c r="H19" s="15"/>
      <c r="I19" s="15"/>
      <c r="J19" s="19"/>
      <c r="K19" s="20"/>
      <c r="L19" s="135"/>
      <c r="M19" s="135"/>
      <c r="N19" s="136"/>
    </row>
    <row r="20" spans="1:14" ht="14.45" customHeight="1" x14ac:dyDescent="0.25">
      <c r="A20" s="134"/>
      <c r="B20" s="64" t="s">
        <v>37</v>
      </c>
      <c r="C20" s="65"/>
      <c r="D20" s="24"/>
      <c r="E20" s="23"/>
      <c r="F20" s="25"/>
      <c r="G20" s="26">
        <f>SUM(G10:G19)</f>
        <v>20375</v>
      </c>
      <c r="H20" s="27">
        <f>SUM(H10:H19)</f>
        <v>0.38850000000000001</v>
      </c>
      <c r="I20" s="55">
        <f>SUM(I10:I19)</f>
        <v>1126.05</v>
      </c>
      <c r="J20" s="29"/>
      <c r="K20" s="111">
        <f>SUM(K10:K19)</f>
        <v>5800</v>
      </c>
      <c r="L20" s="135"/>
      <c r="M20" s="135"/>
      <c r="N20" s="136"/>
    </row>
    <row r="21" spans="1:14" s="12" customFormat="1" ht="14.45" customHeight="1" x14ac:dyDescent="0.2">
      <c r="A21" s="66" t="s">
        <v>6</v>
      </c>
      <c r="B21" s="67" t="s">
        <v>7</v>
      </c>
      <c r="C21" s="68"/>
      <c r="D21" s="67" t="s">
        <v>8</v>
      </c>
      <c r="E21" s="69" t="s">
        <v>9</v>
      </c>
      <c r="F21" s="70" t="s">
        <v>10</v>
      </c>
      <c r="G21" s="70" t="s">
        <v>11</v>
      </c>
      <c r="H21" s="69" t="s">
        <v>12</v>
      </c>
      <c r="I21" s="71" t="s">
        <v>13</v>
      </c>
      <c r="J21" s="70" t="s">
        <v>14</v>
      </c>
      <c r="K21" s="70" t="s">
        <v>15</v>
      </c>
      <c r="L21" s="67" t="s">
        <v>16</v>
      </c>
      <c r="M21" s="67" t="s">
        <v>17</v>
      </c>
      <c r="N21" s="72" t="s">
        <v>18</v>
      </c>
    </row>
    <row r="22" spans="1:14" ht="14.45" customHeight="1" x14ac:dyDescent="0.25">
      <c r="A22" s="134" t="s">
        <v>38</v>
      </c>
      <c r="B22" s="13" t="s">
        <v>20</v>
      </c>
      <c r="C22" s="13" t="s">
        <v>188</v>
      </c>
      <c r="D22" s="14" t="s">
        <v>21</v>
      </c>
      <c r="E22" s="15">
        <v>0.13</v>
      </c>
      <c r="F22" s="16">
        <v>18500</v>
      </c>
      <c r="G22" s="17">
        <f t="shared" ref="G22:G29" si="2">F22*E22</f>
        <v>2405</v>
      </c>
      <c r="H22" s="18">
        <f>E22*1.6</f>
        <v>0.20800000000000002</v>
      </c>
      <c r="I22" s="52">
        <f t="shared" ref="I22:I31" si="3">IF($C22="","",IF(OR($C22="trungvit",$C22="trungga",$C22="trungcut",$C22="nem"),VLOOKUP($C22,calo,3,0)*$E22,VLOOKUP($C22,calo,3,0)*$E22*1000))</f>
        <v>468</v>
      </c>
      <c r="J22" s="93" t="s">
        <v>24</v>
      </c>
      <c r="K22" s="94">
        <v>2500</v>
      </c>
      <c r="L22" s="135">
        <f>K32+G32</f>
        <v>27225</v>
      </c>
      <c r="M22" s="135">
        <f>L22*0.1</f>
        <v>2722.5</v>
      </c>
      <c r="N22" s="136">
        <f>L22+M22</f>
        <v>29947.5</v>
      </c>
    </row>
    <row r="23" spans="1:14" ht="14.45" customHeight="1" x14ac:dyDescent="0.25">
      <c r="A23" s="134"/>
      <c r="B23" s="95" t="s">
        <v>358</v>
      </c>
      <c r="C23" s="21" t="s">
        <v>61</v>
      </c>
      <c r="D23" s="97" t="s">
        <v>23</v>
      </c>
      <c r="E23" s="98">
        <v>0.08</v>
      </c>
      <c r="F23" s="99">
        <v>110000</v>
      </c>
      <c r="G23" s="17">
        <f t="shared" si="2"/>
        <v>8800</v>
      </c>
      <c r="H23" s="18">
        <f>E23*0.5</f>
        <v>0.04</v>
      </c>
      <c r="I23" s="52">
        <f t="shared" si="3"/>
        <v>118.4</v>
      </c>
      <c r="J23" s="93" t="s">
        <v>27</v>
      </c>
      <c r="K23" s="94">
        <v>300</v>
      </c>
      <c r="L23" s="135"/>
      <c r="M23" s="135"/>
      <c r="N23" s="136"/>
    </row>
    <row r="24" spans="1:14" ht="14.45" customHeight="1" x14ac:dyDescent="0.25">
      <c r="A24" s="134"/>
      <c r="B24" s="73" t="s">
        <v>359</v>
      </c>
      <c r="C24" s="21" t="s">
        <v>329</v>
      </c>
      <c r="D24" s="84" t="s">
        <v>39</v>
      </c>
      <c r="E24" s="86">
        <v>3</v>
      </c>
      <c r="F24" s="87">
        <v>750</v>
      </c>
      <c r="G24" s="17">
        <f t="shared" si="2"/>
        <v>2250</v>
      </c>
      <c r="H24" s="15">
        <v>0.05</v>
      </c>
      <c r="I24" s="52">
        <f t="shared" si="3"/>
        <v>195</v>
      </c>
      <c r="J24" s="93" t="s">
        <v>30</v>
      </c>
      <c r="K24" s="94">
        <v>200</v>
      </c>
      <c r="L24" s="135"/>
      <c r="M24" s="135"/>
      <c r="N24" s="136"/>
    </row>
    <row r="25" spans="1:14" ht="14.45" customHeight="1" x14ac:dyDescent="0.25">
      <c r="A25" s="134"/>
      <c r="B25" s="137" t="s">
        <v>388</v>
      </c>
      <c r="C25" s="54" t="s">
        <v>276</v>
      </c>
      <c r="D25" s="14" t="s">
        <v>277</v>
      </c>
      <c r="E25" s="106">
        <v>0.04</v>
      </c>
      <c r="F25" s="17">
        <v>100000</v>
      </c>
      <c r="G25" s="17">
        <f t="shared" si="2"/>
        <v>4000</v>
      </c>
      <c r="H25" s="15">
        <f>E25*0.6</f>
        <v>2.4E-2</v>
      </c>
      <c r="I25" s="52">
        <f t="shared" si="3"/>
        <v>159.60000000000002</v>
      </c>
      <c r="J25" s="93" t="s">
        <v>32</v>
      </c>
      <c r="K25" s="94">
        <v>600</v>
      </c>
      <c r="L25" s="135"/>
      <c r="M25" s="135"/>
      <c r="N25" s="136"/>
    </row>
    <row r="26" spans="1:14" ht="14.45" customHeight="1" x14ac:dyDescent="0.25">
      <c r="A26" s="134"/>
      <c r="B26" s="138"/>
      <c r="C26" s="54" t="s">
        <v>230</v>
      </c>
      <c r="D26" s="14" t="s">
        <v>26</v>
      </c>
      <c r="E26" s="106">
        <v>0.01</v>
      </c>
      <c r="F26" s="17">
        <v>25000</v>
      </c>
      <c r="G26" s="17">
        <f t="shared" ref="G26" si="4">F26*E26</f>
        <v>250</v>
      </c>
      <c r="H26" s="15">
        <f>E26*0.6</f>
        <v>6.0000000000000001E-3</v>
      </c>
      <c r="I26" s="52">
        <f t="shared" si="3"/>
        <v>1.9</v>
      </c>
      <c r="J26" s="93" t="s">
        <v>33</v>
      </c>
      <c r="K26" s="94">
        <v>200</v>
      </c>
      <c r="L26" s="135"/>
      <c r="M26" s="135"/>
      <c r="N26" s="136"/>
    </row>
    <row r="27" spans="1:14" ht="14.45" customHeight="1" x14ac:dyDescent="0.25">
      <c r="A27" s="134"/>
      <c r="B27" s="96" t="s">
        <v>389</v>
      </c>
      <c r="C27" s="22" t="s">
        <v>143</v>
      </c>
      <c r="D27" s="84" t="s">
        <v>390</v>
      </c>
      <c r="E27" s="90">
        <v>0.1</v>
      </c>
      <c r="F27" s="87">
        <v>18000</v>
      </c>
      <c r="G27" s="17">
        <f t="shared" si="2"/>
        <v>1800</v>
      </c>
      <c r="H27" s="15">
        <f>E27*0.6</f>
        <v>0.06</v>
      </c>
      <c r="I27" s="52">
        <f t="shared" si="3"/>
        <v>25</v>
      </c>
      <c r="J27" s="109" t="s">
        <v>362</v>
      </c>
      <c r="K27" s="110">
        <v>500</v>
      </c>
      <c r="L27" s="135"/>
      <c r="M27" s="135"/>
      <c r="N27" s="136"/>
    </row>
    <row r="28" spans="1:14" ht="14.45" customHeight="1" x14ac:dyDescent="0.25">
      <c r="A28" s="134"/>
      <c r="B28" s="149" t="s">
        <v>44</v>
      </c>
      <c r="C28" s="21" t="s">
        <v>61</v>
      </c>
      <c r="D28" s="91" t="s">
        <v>23</v>
      </c>
      <c r="E28" s="92">
        <v>2E-3</v>
      </c>
      <c r="F28" s="87">
        <v>110000</v>
      </c>
      <c r="G28" s="17">
        <f t="shared" si="2"/>
        <v>220</v>
      </c>
      <c r="H28" s="15">
        <f t="shared" ref="H28:H29" si="5">E28*0.5</f>
        <v>1E-3</v>
      </c>
      <c r="I28" s="52">
        <f t="shared" si="3"/>
        <v>2.96</v>
      </c>
      <c r="J28" s="93" t="s">
        <v>22</v>
      </c>
      <c r="K28" s="94">
        <v>1500</v>
      </c>
      <c r="L28" s="135"/>
      <c r="M28" s="135"/>
      <c r="N28" s="136"/>
    </row>
    <row r="29" spans="1:14" ht="14.45" customHeight="1" x14ac:dyDescent="0.25">
      <c r="A29" s="134"/>
      <c r="B29" s="150"/>
      <c r="C29" s="21" t="s">
        <v>236</v>
      </c>
      <c r="D29" s="88" t="s">
        <v>45</v>
      </c>
      <c r="E29" s="85">
        <v>0.02</v>
      </c>
      <c r="F29" s="89">
        <v>25000</v>
      </c>
      <c r="G29" s="17">
        <f t="shared" si="2"/>
        <v>500</v>
      </c>
      <c r="H29" s="15">
        <f t="shared" si="5"/>
        <v>0.01</v>
      </c>
      <c r="I29" s="52">
        <f t="shared" si="3"/>
        <v>3</v>
      </c>
      <c r="J29" s="109"/>
      <c r="K29" s="109"/>
      <c r="L29" s="135"/>
      <c r="M29" s="135"/>
      <c r="N29" s="136"/>
    </row>
    <row r="30" spans="1:14" ht="14.45" customHeight="1" x14ac:dyDescent="0.25">
      <c r="A30" s="134"/>
      <c r="B30" s="13" t="s">
        <v>35</v>
      </c>
      <c r="C30" s="13" t="s">
        <v>334</v>
      </c>
      <c r="D30" s="14"/>
      <c r="E30" s="56">
        <v>1.2E-2</v>
      </c>
      <c r="F30" s="16"/>
      <c r="G30" s="17">
        <v>600</v>
      </c>
      <c r="H30" s="31"/>
      <c r="I30" s="52">
        <f t="shared" si="3"/>
        <v>107.64000000000001</v>
      </c>
      <c r="J30" s="109"/>
      <c r="K30" s="109"/>
      <c r="L30" s="135"/>
      <c r="M30" s="135"/>
      <c r="N30" s="136"/>
    </row>
    <row r="31" spans="1:14" ht="14.45" customHeight="1" x14ac:dyDescent="0.25">
      <c r="A31" s="134"/>
      <c r="B31" s="13" t="s">
        <v>36</v>
      </c>
      <c r="C31" s="13"/>
      <c r="D31" s="14"/>
      <c r="E31" s="23"/>
      <c r="F31" s="16"/>
      <c r="G31" s="17">
        <v>600</v>
      </c>
      <c r="H31" s="15"/>
      <c r="I31" s="52" t="str">
        <f t="shared" si="3"/>
        <v/>
      </c>
      <c r="J31" s="19"/>
      <c r="K31" s="20"/>
      <c r="L31" s="135"/>
      <c r="M31" s="135"/>
      <c r="N31" s="136"/>
    </row>
    <row r="32" spans="1:14" ht="14.45" customHeight="1" x14ac:dyDescent="0.25">
      <c r="A32" s="134"/>
      <c r="B32" s="64" t="s">
        <v>37</v>
      </c>
      <c r="C32" s="65"/>
      <c r="D32" s="24"/>
      <c r="E32" s="23"/>
      <c r="F32" s="25"/>
      <c r="G32" s="26">
        <f>SUM(G22:G31)</f>
        <v>21425</v>
      </c>
      <c r="H32" s="23">
        <f>SUM(H22:H31)</f>
        <v>0.39900000000000008</v>
      </c>
      <c r="I32" s="28">
        <f>SUM(I22:I31)</f>
        <v>1081.5</v>
      </c>
      <c r="J32" s="29"/>
      <c r="K32" s="111">
        <f>SUM(K22:K31)</f>
        <v>5800</v>
      </c>
      <c r="L32" s="135"/>
      <c r="M32" s="135"/>
      <c r="N32" s="136"/>
    </row>
    <row r="33" spans="1:14" s="12" customFormat="1" ht="14.45" customHeight="1" x14ac:dyDescent="0.2">
      <c r="A33" s="66" t="s">
        <v>6</v>
      </c>
      <c r="B33" s="67" t="s">
        <v>7</v>
      </c>
      <c r="C33" s="68"/>
      <c r="D33" s="67" t="s">
        <v>8</v>
      </c>
      <c r="E33" s="69" t="s">
        <v>9</v>
      </c>
      <c r="F33" s="70" t="s">
        <v>10</v>
      </c>
      <c r="G33" s="70" t="s">
        <v>11</v>
      </c>
      <c r="H33" s="69" t="s">
        <v>12</v>
      </c>
      <c r="I33" s="71" t="s">
        <v>13</v>
      </c>
      <c r="J33" s="70" t="s">
        <v>14</v>
      </c>
      <c r="K33" s="70" t="s">
        <v>15</v>
      </c>
      <c r="L33" s="67" t="s">
        <v>16</v>
      </c>
      <c r="M33" s="67" t="s">
        <v>17</v>
      </c>
      <c r="N33" s="72" t="s">
        <v>18</v>
      </c>
    </row>
    <row r="34" spans="1:14" ht="14.45" customHeight="1" x14ac:dyDescent="0.25">
      <c r="A34" s="134" t="s">
        <v>41</v>
      </c>
      <c r="B34" s="13" t="s">
        <v>20</v>
      </c>
      <c r="C34" s="13" t="s">
        <v>188</v>
      </c>
      <c r="D34" s="32" t="s">
        <v>21</v>
      </c>
      <c r="E34" s="15">
        <v>0.13</v>
      </c>
      <c r="F34" s="16">
        <v>18500</v>
      </c>
      <c r="G34" s="17">
        <f t="shared" ref="G34:G39" si="6">E34*F34</f>
        <v>2405</v>
      </c>
      <c r="H34" s="18">
        <f>E34*1.6</f>
        <v>0.20800000000000002</v>
      </c>
      <c r="I34" s="52">
        <f t="shared" ref="I34:I41" si="7">IF($C34="","",IF(OR($C34="trungvit",$C34="trungga",$C34="trungcut",$C34="nem"),VLOOKUP($C34,calo,3,0)*$E34,VLOOKUP($C34,calo,3,0)*$E34*1000))</f>
        <v>468</v>
      </c>
      <c r="J34" s="93" t="s">
        <v>24</v>
      </c>
      <c r="K34" s="94">
        <v>2500</v>
      </c>
      <c r="L34" s="147">
        <f>K42+G42</f>
        <v>24565</v>
      </c>
      <c r="M34" s="147">
        <f>L34*0.1</f>
        <v>2456.5</v>
      </c>
      <c r="N34" s="148">
        <f>L34+M34</f>
        <v>27021.5</v>
      </c>
    </row>
    <row r="35" spans="1:14" ht="14.45" customHeight="1" x14ac:dyDescent="0.25">
      <c r="A35" s="134"/>
      <c r="B35" s="137" t="s">
        <v>401</v>
      </c>
      <c r="C35" s="33" t="s">
        <v>104</v>
      </c>
      <c r="D35" s="14" t="s">
        <v>357</v>
      </c>
      <c r="E35" s="106">
        <v>0.13</v>
      </c>
      <c r="F35" s="89">
        <v>65000</v>
      </c>
      <c r="G35" s="17">
        <f t="shared" si="6"/>
        <v>8450</v>
      </c>
      <c r="H35" s="15">
        <f>E35*0.5</f>
        <v>6.5000000000000002E-2</v>
      </c>
      <c r="I35" s="52">
        <f t="shared" si="7"/>
        <v>288.60000000000002</v>
      </c>
      <c r="J35" s="93" t="s">
        <v>27</v>
      </c>
      <c r="K35" s="94">
        <v>300</v>
      </c>
      <c r="L35" s="147"/>
      <c r="M35" s="147"/>
      <c r="N35" s="148"/>
    </row>
    <row r="36" spans="1:14" ht="14.45" customHeight="1" x14ac:dyDescent="0.25">
      <c r="A36" s="134"/>
      <c r="B36" s="138"/>
      <c r="C36" s="33"/>
      <c r="D36" s="14" t="s">
        <v>395</v>
      </c>
      <c r="E36" s="106"/>
      <c r="F36" s="89"/>
      <c r="G36" s="17">
        <v>300</v>
      </c>
      <c r="H36" s="15"/>
      <c r="I36" s="52"/>
      <c r="J36" s="93"/>
      <c r="K36" s="94"/>
      <c r="L36" s="147"/>
      <c r="M36" s="147"/>
      <c r="N36" s="148"/>
    </row>
    <row r="37" spans="1:14" ht="14.45" customHeight="1" x14ac:dyDescent="0.25">
      <c r="A37" s="134"/>
      <c r="B37" s="73" t="s">
        <v>391</v>
      </c>
      <c r="C37" s="33" t="s">
        <v>272</v>
      </c>
      <c r="D37" s="14" t="s">
        <v>392</v>
      </c>
      <c r="E37" s="106">
        <v>0.04</v>
      </c>
      <c r="F37" s="89">
        <v>110000</v>
      </c>
      <c r="G37" s="17">
        <f t="shared" si="6"/>
        <v>4400</v>
      </c>
      <c r="H37" s="15">
        <f>E37*1</f>
        <v>0.04</v>
      </c>
      <c r="I37" s="52">
        <f t="shared" si="7"/>
        <v>54.400000000000006</v>
      </c>
      <c r="J37" s="93" t="s">
        <v>30</v>
      </c>
      <c r="K37" s="94">
        <v>200</v>
      </c>
      <c r="L37" s="147"/>
      <c r="M37" s="147"/>
      <c r="N37" s="148"/>
    </row>
    <row r="38" spans="1:14" ht="17.25" customHeight="1" x14ac:dyDescent="0.25">
      <c r="A38" s="134"/>
      <c r="B38" s="107" t="s">
        <v>28</v>
      </c>
      <c r="C38" s="21" t="s">
        <v>262</v>
      </c>
      <c r="D38" s="91" t="s">
        <v>29</v>
      </c>
      <c r="E38" s="92">
        <v>0.1</v>
      </c>
      <c r="F38" s="87">
        <v>18000</v>
      </c>
      <c r="G38" s="17">
        <f t="shared" si="6"/>
        <v>1800</v>
      </c>
      <c r="H38" s="15">
        <f>E38*0.6</f>
        <v>0.06</v>
      </c>
      <c r="I38" s="52">
        <f t="shared" si="7"/>
        <v>23.000000000000004</v>
      </c>
      <c r="J38" s="93" t="s">
        <v>32</v>
      </c>
      <c r="K38" s="94">
        <v>600</v>
      </c>
      <c r="L38" s="147"/>
      <c r="M38" s="147"/>
      <c r="N38" s="148"/>
    </row>
    <row r="39" spans="1:14" ht="14.45" customHeight="1" x14ac:dyDescent="0.25">
      <c r="A39" s="134"/>
      <c r="B39" s="107" t="s">
        <v>360</v>
      </c>
      <c r="C39" s="21" t="s">
        <v>344</v>
      </c>
      <c r="D39" s="88" t="s">
        <v>34</v>
      </c>
      <c r="E39" s="85">
        <v>7.0000000000000001E-3</v>
      </c>
      <c r="F39" s="89">
        <v>30000</v>
      </c>
      <c r="G39" s="17">
        <f t="shared" si="6"/>
        <v>210</v>
      </c>
      <c r="H39" s="15">
        <f>E39*0.5</f>
        <v>3.5000000000000001E-3</v>
      </c>
      <c r="I39" s="52">
        <f t="shared" si="7"/>
        <v>1.8900000000000001</v>
      </c>
      <c r="J39" s="93" t="s">
        <v>33</v>
      </c>
      <c r="K39" s="94">
        <v>200</v>
      </c>
      <c r="L39" s="147"/>
      <c r="M39" s="147"/>
      <c r="N39" s="148"/>
    </row>
    <row r="40" spans="1:14" ht="14.45" customHeight="1" x14ac:dyDescent="0.25">
      <c r="A40" s="134"/>
      <c r="B40" s="35" t="s">
        <v>35</v>
      </c>
      <c r="C40" s="13" t="s">
        <v>334</v>
      </c>
      <c r="D40" s="14"/>
      <c r="E40" s="56">
        <v>1.2E-2</v>
      </c>
      <c r="F40" s="16"/>
      <c r="G40" s="17">
        <v>600</v>
      </c>
      <c r="H40" s="23"/>
      <c r="I40" s="52">
        <f t="shared" si="7"/>
        <v>107.64000000000001</v>
      </c>
      <c r="J40" s="109" t="s">
        <v>362</v>
      </c>
      <c r="K40" s="110">
        <v>500</v>
      </c>
      <c r="L40" s="147"/>
      <c r="M40" s="147"/>
      <c r="N40" s="148"/>
    </row>
    <row r="41" spans="1:14" ht="14.45" customHeight="1" x14ac:dyDescent="0.25">
      <c r="A41" s="134"/>
      <c r="B41" s="35" t="s">
        <v>36</v>
      </c>
      <c r="C41" s="35"/>
      <c r="D41" s="32"/>
      <c r="E41" s="36"/>
      <c r="F41" s="37"/>
      <c r="G41" s="38">
        <v>600</v>
      </c>
      <c r="H41" s="23"/>
      <c r="I41" s="52" t="str">
        <f t="shared" si="7"/>
        <v/>
      </c>
      <c r="J41" s="93" t="s">
        <v>22</v>
      </c>
      <c r="K41" s="94">
        <v>1500</v>
      </c>
      <c r="L41" s="147"/>
      <c r="M41" s="147"/>
      <c r="N41" s="148"/>
    </row>
    <row r="42" spans="1:14" ht="14.45" customHeight="1" x14ac:dyDescent="0.25">
      <c r="A42" s="134"/>
      <c r="B42" s="74" t="s">
        <v>37</v>
      </c>
      <c r="C42" s="75"/>
      <c r="D42" s="76"/>
      <c r="E42" s="77"/>
      <c r="F42" s="37"/>
      <c r="G42" s="78">
        <f>SUM(G34:G41)</f>
        <v>18765</v>
      </c>
      <c r="H42" s="79">
        <f>SUM(H34:H41)</f>
        <v>0.3765</v>
      </c>
      <c r="I42" s="28">
        <f>SUM(I34:I41)</f>
        <v>943.53</v>
      </c>
      <c r="J42" s="80"/>
      <c r="K42" s="112">
        <f>SUM(K34:K41)</f>
        <v>5800</v>
      </c>
      <c r="L42" s="147"/>
      <c r="M42" s="147"/>
      <c r="N42" s="148"/>
    </row>
    <row r="43" spans="1:14" ht="14.45" customHeight="1" x14ac:dyDescent="0.25">
      <c r="A43" s="66" t="s">
        <v>6</v>
      </c>
      <c r="B43" s="67" t="s">
        <v>7</v>
      </c>
      <c r="C43" s="68"/>
      <c r="D43" s="67" t="s">
        <v>8</v>
      </c>
      <c r="E43" s="69" t="s">
        <v>9</v>
      </c>
      <c r="F43" s="70" t="s">
        <v>10</v>
      </c>
      <c r="G43" s="70" t="s">
        <v>11</v>
      </c>
      <c r="H43" s="69" t="s">
        <v>12</v>
      </c>
      <c r="I43" s="71" t="s">
        <v>13</v>
      </c>
      <c r="J43" s="70" t="s">
        <v>14</v>
      </c>
      <c r="K43" s="70" t="s">
        <v>15</v>
      </c>
      <c r="L43" s="67" t="s">
        <v>16</v>
      </c>
      <c r="M43" s="67" t="s">
        <v>17</v>
      </c>
      <c r="N43" s="72" t="s">
        <v>18</v>
      </c>
    </row>
    <row r="44" spans="1:14" ht="14.45" customHeight="1" x14ac:dyDescent="0.25">
      <c r="A44" s="134" t="s">
        <v>46</v>
      </c>
      <c r="B44" s="13" t="s">
        <v>20</v>
      </c>
      <c r="C44" s="13" t="s">
        <v>188</v>
      </c>
      <c r="D44" s="14" t="s">
        <v>21</v>
      </c>
      <c r="E44" s="15">
        <v>0.13</v>
      </c>
      <c r="F44" s="16">
        <v>18500</v>
      </c>
      <c r="G44" s="17">
        <f t="shared" ref="G44:G49" si="8">E44*F44</f>
        <v>2405</v>
      </c>
      <c r="H44" s="18">
        <f>E44*1.6</f>
        <v>0.20800000000000002</v>
      </c>
      <c r="I44" s="52">
        <f t="shared" ref="I44:I53" si="9">IF($C44="","",IF(OR($C44="trungvit",$C44="trungga",$C44="trungcut",$C44="nem"),VLOOKUP($C44,calo,3,0)*$E44,VLOOKUP($C44,calo,3,0)*$E44*1000))</f>
        <v>468</v>
      </c>
      <c r="J44" s="93" t="s">
        <v>24</v>
      </c>
      <c r="K44" s="94">
        <v>2500</v>
      </c>
      <c r="L44" s="135">
        <f>K54+G54</f>
        <v>24875</v>
      </c>
      <c r="M44" s="135">
        <f>L44*0.1</f>
        <v>2487.5</v>
      </c>
      <c r="N44" s="136">
        <f>L44+M44</f>
        <v>27362.5</v>
      </c>
    </row>
    <row r="45" spans="1:14" ht="14.45" customHeight="1" x14ac:dyDescent="0.25">
      <c r="A45" s="134"/>
      <c r="B45" s="153" t="s">
        <v>393</v>
      </c>
      <c r="C45" s="33" t="s">
        <v>306</v>
      </c>
      <c r="D45" s="97" t="s">
        <v>394</v>
      </c>
      <c r="E45" s="98">
        <v>0.05</v>
      </c>
      <c r="F45" s="99">
        <v>110000</v>
      </c>
      <c r="G45" s="17">
        <f t="shared" si="8"/>
        <v>5500</v>
      </c>
      <c r="H45" s="15">
        <f>E45*0.5</f>
        <v>2.5000000000000001E-2</v>
      </c>
      <c r="I45" s="52">
        <f t="shared" si="9"/>
        <v>63.5</v>
      </c>
      <c r="J45" s="93" t="s">
        <v>27</v>
      </c>
      <c r="K45" s="94">
        <v>300</v>
      </c>
      <c r="L45" s="135"/>
      <c r="M45" s="135"/>
      <c r="N45" s="136"/>
    </row>
    <row r="46" spans="1:14" ht="14.45" customHeight="1" x14ac:dyDescent="0.25">
      <c r="A46" s="134"/>
      <c r="B46" s="154"/>
      <c r="C46" s="54" t="s">
        <v>61</v>
      </c>
      <c r="D46" s="84" t="s">
        <v>395</v>
      </c>
      <c r="E46" s="86"/>
      <c r="F46" s="87"/>
      <c r="G46" s="17">
        <v>500</v>
      </c>
      <c r="H46" s="15">
        <f>E46*1</f>
        <v>0</v>
      </c>
      <c r="I46" s="52">
        <f t="shared" si="9"/>
        <v>0</v>
      </c>
      <c r="J46" s="93" t="s">
        <v>30</v>
      </c>
      <c r="K46" s="94">
        <v>200</v>
      </c>
      <c r="L46" s="135"/>
      <c r="M46" s="135"/>
      <c r="N46" s="136"/>
    </row>
    <row r="47" spans="1:14" ht="14.45" customHeight="1" x14ac:dyDescent="0.25">
      <c r="A47" s="134"/>
      <c r="B47" s="149" t="s">
        <v>396</v>
      </c>
      <c r="C47" s="54" t="s">
        <v>61</v>
      </c>
      <c r="D47" s="103" t="s">
        <v>23</v>
      </c>
      <c r="E47" s="104">
        <v>0.06</v>
      </c>
      <c r="F47" s="105">
        <v>110000</v>
      </c>
      <c r="G47" s="17">
        <f>F47*E47</f>
        <v>6600</v>
      </c>
      <c r="H47" s="15">
        <f>E47*0.6</f>
        <v>3.5999999999999997E-2</v>
      </c>
      <c r="I47" s="52">
        <f t="shared" si="9"/>
        <v>88.799999999999983</v>
      </c>
      <c r="J47" s="93" t="s">
        <v>32</v>
      </c>
      <c r="K47" s="94">
        <v>600</v>
      </c>
      <c r="L47" s="135"/>
      <c r="M47" s="135"/>
      <c r="N47" s="136"/>
    </row>
    <row r="48" spans="1:14" ht="14.45" customHeight="1" x14ac:dyDescent="0.25">
      <c r="A48" s="134"/>
      <c r="B48" s="156"/>
      <c r="C48" s="21" t="s">
        <v>230</v>
      </c>
      <c r="D48" s="91" t="s">
        <v>26</v>
      </c>
      <c r="E48" s="92">
        <v>0.01</v>
      </c>
      <c r="F48" s="87">
        <v>25000</v>
      </c>
      <c r="G48" s="17">
        <f t="shared" si="8"/>
        <v>250</v>
      </c>
      <c r="H48" s="15">
        <f>E48*0.5</f>
        <v>5.0000000000000001E-3</v>
      </c>
      <c r="I48" s="52">
        <f t="shared" si="9"/>
        <v>1.9</v>
      </c>
      <c r="J48" s="93" t="s">
        <v>33</v>
      </c>
      <c r="K48" s="94">
        <v>200</v>
      </c>
      <c r="L48" s="135"/>
      <c r="M48" s="135"/>
      <c r="N48" s="136"/>
    </row>
    <row r="49" spans="1:15" ht="14.45" customHeight="1" x14ac:dyDescent="0.25">
      <c r="A49" s="134"/>
      <c r="B49" s="107" t="s">
        <v>48</v>
      </c>
      <c r="C49" s="21" t="s">
        <v>267</v>
      </c>
      <c r="D49" s="88" t="s">
        <v>397</v>
      </c>
      <c r="E49" s="85">
        <v>0.1</v>
      </c>
      <c r="F49" s="89">
        <v>18000</v>
      </c>
      <c r="G49" s="17">
        <f t="shared" si="8"/>
        <v>1800</v>
      </c>
      <c r="H49" s="15">
        <f>E49*0.6</f>
        <v>0.06</v>
      </c>
      <c r="I49" s="52">
        <f t="shared" si="9"/>
        <v>18</v>
      </c>
      <c r="J49" s="109" t="s">
        <v>362</v>
      </c>
      <c r="K49" s="110">
        <v>500</v>
      </c>
      <c r="L49" s="135"/>
      <c r="M49" s="135"/>
      <c r="N49" s="136"/>
    </row>
    <row r="50" spans="1:15" ht="14.45" customHeight="1" x14ac:dyDescent="0.25">
      <c r="A50" s="134"/>
      <c r="B50" s="149" t="s">
        <v>365</v>
      </c>
      <c r="C50" s="73" t="s">
        <v>61</v>
      </c>
      <c r="D50" s="91" t="s">
        <v>23</v>
      </c>
      <c r="E50" s="92">
        <v>2E-3</v>
      </c>
      <c r="F50" s="87">
        <v>110000</v>
      </c>
      <c r="G50" s="17">
        <f t="shared" ref="G50:G51" si="10">E50*F50</f>
        <v>220</v>
      </c>
      <c r="H50" s="15">
        <f t="shared" ref="H50:H51" si="11">E50*0.6</f>
        <v>1.1999999999999999E-3</v>
      </c>
      <c r="I50" s="52">
        <f t="shared" si="9"/>
        <v>2.96</v>
      </c>
      <c r="J50" s="93" t="s">
        <v>22</v>
      </c>
      <c r="K50" s="94">
        <v>1500</v>
      </c>
      <c r="L50" s="135"/>
      <c r="M50" s="135"/>
      <c r="N50" s="136"/>
    </row>
    <row r="51" spans="1:15" ht="14.45" customHeight="1" x14ac:dyDescent="0.25">
      <c r="A51" s="134"/>
      <c r="B51" s="150"/>
      <c r="C51" s="73" t="s">
        <v>203</v>
      </c>
      <c r="D51" s="88" t="s">
        <v>204</v>
      </c>
      <c r="E51" s="85">
        <v>0.02</v>
      </c>
      <c r="F51" s="89">
        <v>30000</v>
      </c>
      <c r="G51" s="17">
        <f t="shared" si="10"/>
        <v>600</v>
      </c>
      <c r="H51" s="15">
        <f t="shared" si="11"/>
        <v>1.2E-2</v>
      </c>
      <c r="I51" s="52">
        <f t="shared" si="9"/>
        <v>7.2</v>
      </c>
      <c r="J51" s="109"/>
      <c r="K51" s="110"/>
      <c r="L51" s="135"/>
      <c r="M51" s="135"/>
      <c r="N51" s="136"/>
    </row>
    <row r="52" spans="1:15" ht="14.45" customHeight="1" x14ac:dyDescent="0.25">
      <c r="A52" s="134"/>
      <c r="B52" s="13" t="s">
        <v>35</v>
      </c>
      <c r="C52" s="13" t="s">
        <v>334</v>
      </c>
      <c r="D52" s="14"/>
      <c r="E52" s="56">
        <v>1.2E-2</v>
      </c>
      <c r="F52" s="16"/>
      <c r="G52" s="17">
        <v>600</v>
      </c>
      <c r="H52" s="15"/>
      <c r="I52" s="52">
        <f t="shared" si="9"/>
        <v>107.64000000000001</v>
      </c>
      <c r="J52" s="109"/>
      <c r="K52" s="109"/>
      <c r="L52" s="135"/>
      <c r="M52" s="135"/>
      <c r="N52" s="136"/>
    </row>
    <row r="53" spans="1:15" ht="14.45" customHeight="1" x14ac:dyDescent="0.25">
      <c r="A53" s="134"/>
      <c r="B53" s="13" t="s">
        <v>36</v>
      </c>
      <c r="C53" s="13"/>
      <c r="D53" s="14"/>
      <c r="E53" s="23"/>
      <c r="F53" s="16"/>
      <c r="G53" s="17">
        <v>600</v>
      </c>
      <c r="H53" s="15"/>
      <c r="I53" s="52" t="str">
        <f t="shared" si="9"/>
        <v/>
      </c>
      <c r="J53" s="109"/>
      <c r="K53" s="109"/>
      <c r="L53" s="135"/>
      <c r="M53" s="135"/>
      <c r="N53" s="136"/>
    </row>
    <row r="54" spans="1:15" ht="14.45" customHeight="1" x14ac:dyDescent="0.25">
      <c r="A54" s="134"/>
      <c r="B54" s="64" t="s">
        <v>37</v>
      </c>
      <c r="C54" s="65"/>
      <c r="D54" s="24"/>
      <c r="E54" s="23"/>
      <c r="F54" s="25"/>
      <c r="G54" s="26">
        <f>SUM(G44:G53)</f>
        <v>19075</v>
      </c>
      <c r="H54" s="23">
        <f>SUM(H44:H53)</f>
        <v>0.34720000000000001</v>
      </c>
      <c r="I54" s="28">
        <f>SUM(I44:I53)</f>
        <v>758</v>
      </c>
      <c r="J54" s="29"/>
      <c r="K54" s="111">
        <f>SUM(K44:K51)</f>
        <v>5800</v>
      </c>
      <c r="L54" s="135"/>
      <c r="M54" s="135"/>
      <c r="N54" s="136"/>
    </row>
    <row r="55" spans="1:15" s="12" customFormat="1" ht="14.45" customHeight="1" x14ac:dyDescent="0.2">
      <c r="A55" s="66" t="s">
        <v>6</v>
      </c>
      <c r="B55" s="67" t="s">
        <v>7</v>
      </c>
      <c r="C55" s="68"/>
      <c r="D55" s="67" t="s">
        <v>8</v>
      </c>
      <c r="E55" s="69" t="s">
        <v>9</v>
      </c>
      <c r="F55" s="70" t="s">
        <v>10</v>
      </c>
      <c r="G55" s="70" t="s">
        <v>11</v>
      </c>
      <c r="H55" s="69" t="s">
        <v>12</v>
      </c>
      <c r="I55" s="71" t="s">
        <v>13</v>
      </c>
      <c r="J55" s="70" t="s">
        <v>14</v>
      </c>
      <c r="K55" s="70" t="s">
        <v>15</v>
      </c>
      <c r="L55" s="67" t="s">
        <v>16</v>
      </c>
      <c r="M55" s="67" t="s">
        <v>17</v>
      </c>
      <c r="N55" s="72" t="s">
        <v>18</v>
      </c>
    </row>
    <row r="56" spans="1:15" ht="14.45" customHeight="1" x14ac:dyDescent="0.25">
      <c r="A56" s="134" t="s">
        <v>50</v>
      </c>
      <c r="B56" s="13" t="s">
        <v>20</v>
      </c>
      <c r="C56" s="13" t="s">
        <v>188</v>
      </c>
      <c r="D56" s="14" t="s">
        <v>21</v>
      </c>
      <c r="E56" s="15">
        <v>0.13</v>
      </c>
      <c r="F56" s="16">
        <v>18500</v>
      </c>
      <c r="G56" s="17">
        <f t="shared" ref="G56:G61" si="12">E56*F56</f>
        <v>2405</v>
      </c>
      <c r="H56" s="18">
        <f>E56*1.6</f>
        <v>0.20800000000000002</v>
      </c>
      <c r="I56" s="52">
        <f t="shared" ref="I56:I64" si="13">IF($C56="","",IF(OR($C56="trungvit",$C56="trungga",$C56="trungcut",$C56="nem"),VLOOKUP($C56,calo,3,0)*$E56,VLOOKUP($C56,calo,3,0)*$E56*1000))</f>
        <v>468</v>
      </c>
      <c r="J56" s="93" t="s">
        <v>24</v>
      </c>
      <c r="K56" s="94">
        <v>2500</v>
      </c>
      <c r="L56" s="135">
        <f>K65+G65</f>
        <v>24432.727272727265</v>
      </c>
      <c r="M56" s="135">
        <f>L56*0.1</f>
        <v>2443.2727272727266</v>
      </c>
      <c r="N56" s="136">
        <f>M56+L56</f>
        <v>26875.999999999993</v>
      </c>
    </row>
    <row r="57" spans="1:15" ht="14.45" customHeight="1" x14ac:dyDescent="0.25">
      <c r="A57" s="134"/>
      <c r="B57" s="95" t="s">
        <v>398</v>
      </c>
      <c r="C57" s="21" t="s">
        <v>61</v>
      </c>
      <c r="D57" s="97" t="s">
        <v>23</v>
      </c>
      <c r="E57" s="98">
        <v>7.2979338842975139E-2</v>
      </c>
      <c r="F57" s="99">
        <v>110000</v>
      </c>
      <c r="G57" s="17">
        <f t="shared" si="12"/>
        <v>8027.7272727272657</v>
      </c>
      <c r="H57" s="15">
        <f>E57*0.5</f>
        <v>3.6489669421487569E-2</v>
      </c>
      <c r="I57" s="52">
        <f t="shared" si="13"/>
        <v>108.00942148760321</v>
      </c>
      <c r="J57" s="93" t="s">
        <v>27</v>
      </c>
      <c r="K57" s="94">
        <v>300</v>
      </c>
      <c r="L57" s="135"/>
      <c r="M57" s="135"/>
      <c r="N57" s="136"/>
      <c r="O57" s="34"/>
    </row>
    <row r="58" spans="1:15" ht="14.45" customHeight="1" x14ac:dyDescent="0.25">
      <c r="A58" s="134"/>
      <c r="B58" s="157" t="s">
        <v>399</v>
      </c>
      <c r="C58" s="21" t="s">
        <v>329</v>
      </c>
      <c r="D58" s="97" t="s">
        <v>43</v>
      </c>
      <c r="E58" s="98">
        <v>1</v>
      </c>
      <c r="F58" s="99">
        <v>3000</v>
      </c>
      <c r="G58" s="17">
        <f t="shared" si="12"/>
        <v>3000</v>
      </c>
      <c r="H58" s="15">
        <f>E58*0.5</f>
        <v>0.5</v>
      </c>
      <c r="I58" s="52">
        <f t="shared" si="13"/>
        <v>65</v>
      </c>
      <c r="J58" s="93" t="s">
        <v>30</v>
      </c>
      <c r="K58" s="94">
        <v>200</v>
      </c>
      <c r="L58" s="135"/>
      <c r="M58" s="135"/>
      <c r="N58" s="136"/>
      <c r="O58" s="34"/>
    </row>
    <row r="59" spans="1:15" ht="14.45" customHeight="1" x14ac:dyDescent="0.25">
      <c r="A59" s="134"/>
      <c r="B59" s="157"/>
      <c r="C59" s="21"/>
      <c r="D59" s="84" t="s">
        <v>400</v>
      </c>
      <c r="E59" s="86">
        <v>0.02</v>
      </c>
      <c r="F59" s="87">
        <v>70000</v>
      </c>
      <c r="G59" s="17">
        <f t="shared" si="12"/>
        <v>1400</v>
      </c>
      <c r="H59" s="15">
        <v>0.5</v>
      </c>
      <c r="I59" s="52" t="str">
        <f t="shared" si="13"/>
        <v/>
      </c>
      <c r="J59" s="93" t="s">
        <v>32</v>
      </c>
      <c r="K59" s="94">
        <v>600</v>
      </c>
      <c r="L59" s="135"/>
      <c r="M59" s="135"/>
      <c r="N59" s="136"/>
      <c r="O59" s="34"/>
    </row>
    <row r="60" spans="1:15" ht="14.45" customHeight="1" x14ac:dyDescent="0.25">
      <c r="A60" s="134"/>
      <c r="B60" s="107" t="s">
        <v>389</v>
      </c>
      <c r="C60" s="21" t="s">
        <v>143</v>
      </c>
      <c r="D60" s="91" t="s">
        <v>390</v>
      </c>
      <c r="E60" s="92">
        <v>0.1</v>
      </c>
      <c r="F60" s="87">
        <v>18000</v>
      </c>
      <c r="G60" s="17">
        <f t="shared" si="12"/>
        <v>1800</v>
      </c>
      <c r="H60" s="15">
        <f t="shared" ref="H60:H61" si="14">E60*0.5</f>
        <v>0.05</v>
      </c>
      <c r="I60" s="52">
        <f t="shared" si="13"/>
        <v>25</v>
      </c>
      <c r="J60" s="93" t="s">
        <v>33</v>
      </c>
      <c r="K60" s="94">
        <v>200</v>
      </c>
      <c r="L60" s="135"/>
      <c r="M60" s="135"/>
      <c r="N60" s="136"/>
      <c r="O60" s="34"/>
    </row>
    <row r="61" spans="1:15" ht="14.45" customHeight="1" x14ac:dyDescent="0.25">
      <c r="A61" s="134"/>
      <c r="B61" s="139" t="s">
        <v>375</v>
      </c>
      <c r="C61" s="54" t="s">
        <v>68</v>
      </c>
      <c r="D61" s="100" t="s">
        <v>376</v>
      </c>
      <c r="E61" s="101">
        <v>5.0000000000000001E-3</v>
      </c>
      <c r="F61" s="102">
        <v>70000</v>
      </c>
      <c r="G61" s="17">
        <f t="shared" si="12"/>
        <v>350</v>
      </c>
      <c r="H61" s="15">
        <f t="shared" si="14"/>
        <v>2.5000000000000001E-3</v>
      </c>
      <c r="I61" s="52">
        <f t="shared" si="13"/>
        <v>13.850000000000001</v>
      </c>
      <c r="J61" s="109" t="s">
        <v>362</v>
      </c>
      <c r="K61" s="110">
        <v>500</v>
      </c>
      <c r="L61" s="135"/>
      <c r="M61" s="135"/>
      <c r="N61" s="136"/>
      <c r="O61" s="34"/>
    </row>
    <row r="62" spans="1:15" ht="14.45" customHeight="1" x14ac:dyDescent="0.25">
      <c r="A62" s="134"/>
      <c r="B62" s="141"/>
      <c r="C62" s="21" t="s">
        <v>228</v>
      </c>
      <c r="D62" s="103" t="s">
        <v>377</v>
      </c>
      <c r="E62" s="104">
        <v>0.03</v>
      </c>
      <c r="F62" s="105">
        <v>15000</v>
      </c>
      <c r="G62" s="17">
        <f t="shared" ref="G62" si="15">E62*F62</f>
        <v>450</v>
      </c>
      <c r="H62" s="15">
        <f t="shared" ref="H62" si="16">E62*0.5</f>
        <v>1.4999999999999999E-2</v>
      </c>
      <c r="I62" s="52">
        <f t="shared" si="13"/>
        <v>7.2</v>
      </c>
      <c r="J62" s="93" t="s">
        <v>22</v>
      </c>
      <c r="K62" s="94">
        <v>1500</v>
      </c>
      <c r="L62" s="135"/>
      <c r="M62" s="135"/>
      <c r="N62" s="136"/>
      <c r="O62" s="34"/>
    </row>
    <row r="63" spans="1:15" ht="14.45" customHeight="1" x14ac:dyDescent="0.25">
      <c r="A63" s="134"/>
      <c r="B63" s="13" t="s">
        <v>35</v>
      </c>
      <c r="C63" s="13" t="s">
        <v>334</v>
      </c>
      <c r="D63" s="14"/>
      <c r="E63" s="56">
        <v>1.2E-2</v>
      </c>
      <c r="F63" s="16"/>
      <c r="G63" s="17">
        <v>600</v>
      </c>
      <c r="H63" s="15"/>
      <c r="I63" s="52">
        <f t="shared" si="13"/>
        <v>107.64000000000001</v>
      </c>
      <c r="J63" s="109"/>
      <c r="K63" s="109"/>
      <c r="L63" s="135"/>
      <c r="M63" s="135"/>
      <c r="N63" s="136"/>
    </row>
    <row r="64" spans="1:15" ht="14.45" customHeight="1" x14ac:dyDescent="0.25">
      <c r="A64" s="134"/>
      <c r="B64" s="13" t="s">
        <v>36</v>
      </c>
      <c r="C64" s="13"/>
      <c r="D64" s="14"/>
      <c r="E64" s="39"/>
      <c r="F64" s="16"/>
      <c r="G64" s="17">
        <v>600</v>
      </c>
      <c r="H64" s="15"/>
      <c r="I64" s="52" t="str">
        <f t="shared" si="13"/>
        <v/>
      </c>
      <c r="J64" s="109"/>
      <c r="K64" s="109"/>
      <c r="L64" s="135"/>
      <c r="M64" s="135"/>
      <c r="N64" s="136"/>
      <c r="O64" s="34"/>
    </row>
    <row r="65" spans="1:15" ht="14.45" customHeight="1" x14ac:dyDescent="0.25">
      <c r="A65" s="134"/>
      <c r="B65" s="64" t="s">
        <v>37</v>
      </c>
      <c r="C65" s="65"/>
      <c r="D65" s="24"/>
      <c r="E65" s="23"/>
      <c r="F65" s="25"/>
      <c r="G65" s="26">
        <f>SUM(G56:G64)</f>
        <v>18632.727272727265</v>
      </c>
      <c r="H65" s="23">
        <f>SUM(H56:H64)</f>
        <v>1.3119896694214874</v>
      </c>
      <c r="I65" s="28">
        <f>SUM(I56:I64)</f>
        <v>794.69942148760322</v>
      </c>
      <c r="J65" s="29"/>
      <c r="K65" s="111">
        <f>SUM(K56:K62)</f>
        <v>5800</v>
      </c>
      <c r="L65" s="135"/>
      <c r="M65" s="135"/>
      <c r="N65" s="136"/>
    </row>
    <row r="66" spans="1:15" ht="14.65" customHeight="1" thickBot="1" x14ac:dyDescent="0.3">
      <c r="A66" s="151" t="s">
        <v>52</v>
      </c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82">
        <f>L56+L44+L34+L22+L10</f>
        <v>127272.72727272726</v>
      </c>
      <c r="M66" s="82">
        <f>M56+M44+M34+M22+M10</f>
        <v>12727.272727272726</v>
      </c>
      <c r="N66" s="83">
        <f>M66+L66</f>
        <v>140000</v>
      </c>
      <c r="O66" s="34"/>
    </row>
    <row r="67" spans="1:15" x14ac:dyDescent="0.25">
      <c r="L67" s="34"/>
      <c r="M67" s="34"/>
      <c r="N67" s="34"/>
      <c r="O67" s="34"/>
    </row>
    <row r="68" spans="1:15" x14ac:dyDescent="0.25">
      <c r="L68" s="41"/>
      <c r="M68" s="34"/>
      <c r="N68" s="34"/>
      <c r="O68" s="34"/>
    </row>
    <row r="69" spans="1:15" x14ac:dyDescent="0.25">
      <c r="L69" s="34"/>
      <c r="O69" s="34"/>
    </row>
    <row r="70" spans="1:15" x14ac:dyDescent="0.25">
      <c r="L70" s="34"/>
      <c r="O70" s="34"/>
    </row>
    <row r="71" spans="1:15" x14ac:dyDescent="0.25">
      <c r="L71" s="34"/>
    </row>
  </sheetData>
  <autoFilter ref="A10:P66"/>
  <mergeCells count="38">
    <mergeCell ref="A66:K66"/>
    <mergeCell ref="B15:B17"/>
    <mergeCell ref="B25:B26"/>
    <mergeCell ref="B28:B29"/>
    <mergeCell ref="B45:B46"/>
    <mergeCell ref="B47:B48"/>
    <mergeCell ref="B50:B51"/>
    <mergeCell ref="B58:B59"/>
    <mergeCell ref="B61:B62"/>
    <mergeCell ref="B35:B36"/>
    <mergeCell ref="A44:A54"/>
    <mergeCell ref="A22:A32"/>
    <mergeCell ref="L44:L54"/>
    <mergeCell ref="M44:M54"/>
    <mergeCell ref="N44:N54"/>
    <mergeCell ref="A56:A65"/>
    <mergeCell ref="L56:L65"/>
    <mergeCell ref="M56:M65"/>
    <mergeCell ref="N56:N65"/>
    <mergeCell ref="L22:L32"/>
    <mergeCell ref="M22:M32"/>
    <mergeCell ref="N22:N32"/>
    <mergeCell ref="A34:A42"/>
    <mergeCell ref="L34:L42"/>
    <mergeCell ref="M34:M42"/>
    <mergeCell ref="N34:N42"/>
    <mergeCell ref="D8:N8"/>
    <mergeCell ref="A10:A20"/>
    <mergeCell ref="L10:L20"/>
    <mergeCell ref="M10:M20"/>
    <mergeCell ref="N10:N20"/>
    <mergeCell ref="B12:B13"/>
    <mergeCell ref="D7:L7"/>
    <mergeCell ref="D1:L1"/>
    <mergeCell ref="D2:L2"/>
    <mergeCell ref="D3:L3"/>
    <mergeCell ref="D4:L4"/>
    <mergeCell ref="D5:M5"/>
  </mergeCells>
  <printOptions horizontalCentered="1"/>
  <pageMargins left="0" right="0" top="0" bottom="0" header="0" footer="0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O73"/>
  <sheetViews>
    <sheetView topLeftCell="B1" zoomScaleNormal="100" workbookViewId="0">
      <selection activeCell="B29" sqref="B29:G31"/>
    </sheetView>
  </sheetViews>
  <sheetFormatPr defaultRowHeight="15.75" x14ac:dyDescent="0.25"/>
  <cols>
    <col min="1" max="1" width="7.42578125" style="40" customWidth="1"/>
    <col min="2" max="2" width="23.42578125" style="40" customWidth="1"/>
    <col min="3" max="3" width="12.42578125" style="40" hidden="1" customWidth="1"/>
    <col min="4" max="4" width="15" style="4" customWidth="1"/>
    <col min="5" max="5" width="7.42578125" style="41" customWidth="1"/>
    <col min="6" max="6" width="8.85546875" style="4" customWidth="1"/>
    <col min="7" max="7" width="7.5703125" style="4" customWidth="1"/>
    <col min="8" max="8" width="7.7109375" style="41" customWidth="1"/>
    <col min="9" max="9" width="6.7109375" style="41" customWidth="1"/>
    <col min="10" max="10" width="8.28515625" style="4" customWidth="1"/>
    <col min="11" max="11" width="6.85546875" style="42" customWidth="1"/>
    <col min="12" max="12" width="10.42578125" style="4" customWidth="1"/>
    <col min="13" max="13" width="7.42578125" style="4" customWidth="1"/>
    <col min="14" max="14" width="8.5703125" style="4" customWidth="1"/>
    <col min="15" max="15" width="14.85546875" style="4" customWidth="1"/>
    <col min="16" max="16384" width="9.140625" style="4"/>
  </cols>
  <sheetData>
    <row r="1" spans="1:14" ht="15.75" customHeight="1" x14ac:dyDescent="0.25">
      <c r="A1" s="1"/>
      <c r="B1" s="2"/>
      <c r="C1" s="53"/>
      <c r="D1" s="142" t="s">
        <v>0</v>
      </c>
      <c r="E1" s="142"/>
      <c r="F1" s="142"/>
      <c r="G1" s="142"/>
      <c r="H1" s="142"/>
      <c r="I1" s="142"/>
      <c r="J1" s="142"/>
      <c r="K1" s="142"/>
      <c r="L1" s="142"/>
      <c r="M1" s="120"/>
    </row>
    <row r="2" spans="1:14" ht="12.75" customHeight="1" x14ac:dyDescent="0.25">
      <c r="A2" s="1"/>
      <c r="B2" s="2"/>
      <c r="C2" s="53"/>
      <c r="D2" s="143" t="s">
        <v>1</v>
      </c>
      <c r="E2" s="143"/>
      <c r="F2" s="143"/>
      <c r="G2" s="143"/>
      <c r="H2" s="143"/>
      <c r="I2" s="143"/>
      <c r="J2" s="143"/>
      <c r="K2" s="143"/>
      <c r="L2" s="143"/>
      <c r="M2" s="121"/>
    </row>
    <row r="3" spans="1:14" ht="12.75" customHeight="1" x14ac:dyDescent="0.25">
      <c r="A3" s="1"/>
      <c r="B3" s="2"/>
      <c r="C3" s="53"/>
      <c r="D3" s="144" t="s">
        <v>2</v>
      </c>
      <c r="E3" s="144"/>
      <c r="F3" s="144"/>
      <c r="G3" s="144"/>
      <c r="H3" s="144"/>
      <c r="I3" s="144"/>
      <c r="J3" s="144"/>
      <c r="K3" s="144"/>
      <c r="L3" s="144"/>
      <c r="M3" s="122"/>
    </row>
    <row r="4" spans="1:14" ht="14.45" customHeight="1" x14ac:dyDescent="0.3">
      <c r="A4" s="7"/>
      <c r="B4" s="2"/>
      <c r="C4" s="53"/>
      <c r="D4" s="145" t="s">
        <v>3</v>
      </c>
      <c r="E4" s="145"/>
      <c r="F4" s="145"/>
      <c r="G4" s="145"/>
      <c r="H4" s="145"/>
      <c r="I4" s="145"/>
      <c r="J4" s="145"/>
      <c r="K4" s="145"/>
      <c r="L4" s="145"/>
      <c r="M4" s="123"/>
    </row>
    <row r="5" spans="1:14" ht="17.25" customHeight="1" x14ac:dyDescent="0.3">
      <c r="A5" s="7"/>
      <c r="B5" s="2"/>
      <c r="C5" s="53"/>
      <c r="D5" s="146" t="s">
        <v>402</v>
      </c>
      <c r="E5" s="146"/>
      <c r="F5" s="146"/>
      <c r="G5" s="146"/>
      <c r="H5" s="146"/>
      <c r="I5" s="146"/>
      <c r="J5" s="146"/>
      <c r="K5" s="146"/>
      <c r="L5" s="146"/>
      <c r="M5" s="146"/>
    </row>
    <row r="6" spans="1:14" ht="15" hidden="1" customHeight="1" x14ac:dyDescent="0.25">
      <c r="A6" s="1"/>
      <c r="B6" s="2"/>
      <c r="C6" s="53"/>
      <c r="D6" s="9" t="s">
        <v>4</v>
      </c>
      <c r="E6" s="9"/>
      <c r="F6" s="9"/>
      <c r="G6" s="9"/>
      <c r="H6" s="9"/>
      <c r="I6" s="9"/>
      <c r="J6" s="9"/>
      <c r="K6" s="118"/>
      <c r="L6" s="11"/>
      <c r="M6" s="11"/>
    </row>
    <row r="7" spans="1:14" ht="15" customHeight="1" x14ac:dyDescent="0.25">
      <c r="A7" s="1"/>
      <c r="B7" s="2"/>
      <c r="C7" s="53"/>
      <c r="D7" s="133" t="s">
        <v>403</v>
      </c>
      <c r="E7" s="133"/>
      <c r="F7" s="133"/>
      <c r="G7" s="133"/>
      <c r="H7" s="133"/>
      <c r="I7" s="133"/>
      <c r="J7" s="133"/>
      <c r="K7" s="133"/>
      <c r="L7" s="133"/>
      <c r="M7" s="118"/>
    </row>
    <row r="8" spans="1:14" ht="15" customHeight="1" thickBot="1" x14ac:dyDescent="0.3">
      <c r="A8" s="1"/>
      <c r="B8" s="2"/>
      <c r="C8" s="53"/>
      <c r="D8" s="133" t="s">
        <v>5</v>
      </c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s="12" customFormat="1" ht="13.5" customHeight="1" x14ac:dyDescent="0.2">
      <c r="A9" s="57" t="s">
        <v>6</v>
      </c>
      <c r="B9" s="58" t="s">
        <v>7</v>
      </c>
      <c r="C9" s="59" t="s">
        <v>355</v>
      </c>
      <c r="D9" s="58" t="s">
        <v>8</v>
      </c>
      <c r="E9" s="60" t="s">
        <v>9</v>
      </c>
      <c r="F9" s="61" t="s">
        <v>10</v>
      </c>
      <c r="G9" s="61" t="s">
        <v>11</v>
      </c>
      <c r="H9" s="60" t="s">
        <v>12</v>
      </c>
      <c r="I9" s="62" t="s">
        <v>13</v>
      </c>
      <c r="J9" s="61" t="s">
        <v>14</v>
      </c>
      <c r="K9" s="61" t="s">
        <v>15</v>
      </c>
      <c r="L9" s="58" t="s">
        <v>16</v>
      </c>
      <c r="M9" s="58" t="s">
        <v>17</v>
      </c>
      <c r="N9" s="63" t="s">
        <v>18</v>
      </c>
    </row>
    <row r="10" spans="1:14" ht="13.5" customHeight="1" x14ac:dyDescent="0.25">
      <c r="A10" s="134" t="s">
        <v>19</v>
      </c>
      <c r="B10" s="13" t="s">
        <v>20</v>
      </c>
      <c r="C10" s="13" t="s">
        <v>188</v>
      </c>
      <c r="D10" s="14" t="s">
        <v>21</v>
      </c>
      <c r="E10" s="15">
        <v>0.13</v>
      </c>
      <c r="F10" s="16">
        <v>18500</v>
      </c>
      <c r="G10" s="17">
        <f>F10*E10</f>
        <v>2405</v>
      </c>
      <c r="H10" s="18">
        <f>E10*1.6</f>
        <v>0.20800000000000002</v>
      </c>
      <c r="I10" s="52">
        <f t="shared" ref="I10:I19" si="0">IF($C10="","",IF(OR($C10="trungvit",$C10="trungga",$C10="trungcut",$C10="nem"),VLOOKUP($C10,calo,3,0)*$E10,VLOOKUP($C10,calo,3,0)*$E10*1000))</f>
        <v>468</v>
      </c>
      <c r="J10" s="93" t="s">
        <v>24</v>
      </c>
      <c r="K10" s="94">
        <v>2500</v>
      </c>
      <c r="L10" s="135">
        <f>K21+G21</f>
        <v>25175</v>
      </c>
      <c r="M10" s="135">
        <f>L10*0.1</f>
        <v>2517.5</v>
      </c>
      <c r="N10" s="136">
        <f>L10+M10</f>
        <v>27692.5</v>
      </c>
    </row>
    <row r="11" spans="1:14" ht="13.5" customHeight="1" x14ac:dyDescent="0.25">
      <c r="A11" s="134"/>
      <c r="B11" s="153" t="s">
        <v>372</v>
      </c>
      <c r="C11" s="21" t="s">
        <v>61</v>
      </c>
      <c r="D11" s="97" t="s">
        <v>23</v>
      </c>
      <c r="E11" s="98">
        <v>0.06</v>
      </c>
      <c r="F11" s="99">
        <v>110000</v>
      </c>
      <c r="G11" s="17">
        <f t="shared" ref="G11:G18" si="1">F11*E11</f>
        <v>6600</v>
      </c>
      <c r="H11" s="18">
        <f>E11*0.5</f>
        <v>0.03</v>
      </c>
      <c r="I11" s="52">
        <f t="shared" si="0"/>
        <v>88.799999999999983</v>
      </c>
      <c r="J11" s="93" t="s">
        <v>27</v>
      </c>
      <c r="K11" s="94">
        <v>300</v>
      </c>
      <c r="L11" s="135"/>
      <c r="M11" s="135"/>
      <c r="N11" s="136"/>
    </row>
    <row r="12" spans="1:14" ht="13.5" customHeight="1" x14ac:dyDescent="0.25">
      <c r="A12" s="134"/>
      <c r="B12" s="154"/>
      <c r="C12" s="21" t="s">
        <v>321</v>
      </c>
      <c r="D12" s="97" t="s">
        <v>373</v>
      </c>
      <c r="E12" s="98">
        <v>0.03</v>
      </c>
      <c r="F12" s="99">
        <v>150000</v>
      </c>
      <c r="G12" s="17">
        <f t="shared" si="1"/>
        <v>4500</v>
      </c>
      <c r="H12" s="18">
        <f>E12*0.5</f>
        <v>1.4999999999999999E-2</v>
      </c>
      <c r="I12" s="52">
        <f t="shared" si="0"/>
        <v>27</v>
      </c>
      <c r="J12" s="93" t="s">
        <v>30</v>
      </c>
      <c r="K12" s="94">
        <v>200</v>
      </c>
      <c r="L12" s="135"/>
      <c r="M12" s="135"/>
      <c r="N12" s="136"/>
    </row>
    <row r="13" spans="1:14" ht="13.5" customHeight="1" x14ac:dyDescent="0.25">
      <c r="A13" s="134"/>
      <c r="B13" s="137" t="s">
        <v>361</v>
      </c>
      <c r="C13" s="54" t="s">
        <v>180</v>
      </c>
      <c r="D13" s="84" t="s">
        <v>25</v>
      </c>
      <c r="E13" s="86">
        <v>0.1</v>
      </c>
      <c r="F13" s="87">
        <v>18000</v>
      </c>
      <c r="G13" s="17">
        <f t="shared" si="1"/>
        <v>1800</v>
      </c>
      <c r="H13" s="15">
        <f>E13*0.6</f>
        <v>0.06</v>
      </c>
      <c r="I13" s="52">
        <f t="shared" si="0"/>
        <v>271</v>
      </c>
      <c r="J13" s="93" t="s">
        <v>32</v>
      </c>
      <c r="K13" s="94">
        <v>600</v>
      </c>
      <c r="L13" s="135"/>
      <c r="M13" s="135"/>
      <c r="N13" s="136"/>
    </row>
    <row r="14" spans="1:14" ht="13.5" customHeight="1" x14ac:dyDescent="0.25">
      <c r="A14" s="134"/>
      <c r="B14" s="138"/>
      <c r="C14" s="54" t="s">
        <v>230</v>
      </c>
      <c r="D14" s="84" t="s">
        <v>26</v>
      </c>
      <c r="E14" s="90">
        <v>0.01</v>
      </c>
      <c r="F14" s="87">
        <v>25000</v>
      </c>
      <c r="G14" s="17">
        <f t="shared" si="1"/>
        <v>250</v>
      </c>
      <c r="H14" s="15">
        <f>E14*0.6</f>
        <v>6.0000000000000001E-3</v>
      </c>
      <c r="I14" s="52">
        <f t="shared" si="0"/>
        <v>1.9</v>
      </c>
      <c r="J14" s="93" t="s">
        <v>33</v>
      </c>
      <c r="K14" s="94">
        <v>200</v>
      </c>
      <c r="L14" s="135"/>
      <c r="M14" s="135"/>
      <c r="N14" s="136"/>
    </row>
    <row r="15" spans="1:14" ht="13.5" customHeight="1" x14ac:dyDescent="0.25">
      <c r="A15" s="134"/>
      <c r="B15" s="155" t="s">
        <v>404</v>
      </c>
      <c r="C15" s="22" t="s">
        <v>267</v>
      </c>
      <c r="D15" s="84" t="s">
        <v>49</v>
      </c>
      <c r="E15" s="90">
        <v>0.09</v>
      </c>
      <c r="F15" s="87">
        <v>18000</v>
      </c>
      <c r="G15" s="17">
        <f t="shared" si="1"/>
        <v>1620</v>
      </c>
      <c r="H15" s="15">
        <f>E15*0.6</f>
        <v>5.3999999999999999E-2</v>
      </c>
      <c r="I15" s="52">
        <f t="shared" si="0"/>
        <v>16.2</v>
      </c>
      <c r="J15" s="109" t="s">
        <v>362</v>
      </c>
      <c r="K15" s="110">
        <v>500</v>
      </c>
      <c r="L15" s="135"/>
      <c r="M15" s="135"/>
      <c r="N15" s="136"/>
    </row>
    <row r="16" spans="1:14" ht="13.5" customHeight="1" x14ac:dyDescent="0.25">
      <c r="A16" s="134"/>
      <c r="B16" s="155"/>
      <c r="C16" s="21" t="s">
        <v>235</v>
      </c>
      <c r="D16" s="100" t="s">
        <v>40</v>
      </c>
      <c r="E16" s="101">
        <v>0.01</v>
      </c>
      <c r="F16" s="102">
        <v>20000</v>
      </c>
      <c r="G16" s="17">
        <f t="shared" si="1"/>
        <v>200</v>
      </c>
      <c r="H16" s="18">
        <f>E16*0.5</f>
        <v>5.0000000000000001E-3</v>
      </c>
      <c r="I16" s="52">
        <f t="shared" si="0"/>
        <v>3.8</v>
      </c>
      <c r="J16" s="93" t="s">
        <v>22</v>
      </c>
      <c r="K16" s="94">
        <v>1500</v>
      </c>
      <c r="L16" s="135"/>
      <c r="M16" s="135"/>
      <c r="N16" s="136"/>
    </row>
    <row r="17" spans="1:14" ht="13.5" customHeight="1" x14ac:dyDescent="0.25">
      <c r="A17" s="134"/>
      <c r="B17" s="139" t="s">
        <v>375</v>
      </c>
      <c r="C17" s="54" t="s">
        <v>68</v>
      </c>
      <c r="D17" s="100" t="s">
        <v>376</v>
      </c>
      <c r="E17" s="101">
        <v>5.0000000000000001E-3</v>
      </c>
      <c r="F17" s="102">
        <v>70000</v>
      </c>
      <c r="G17" s="17">
        <f t="shared" si="1"/>
        <v>350</v>
      </c>
      <c r="H17" s="15">
        <f>E17*0.6</f>
        <v>3.0000000000000001E-3</v>
      </c>
      <c r="I17" s="52">
        <f t="shared" si="0"/>
        <v>13.850000000000001</v>
      </c>
      <c r="J17" s="109"/>
      <c r="K17" s="109"/>
      <c r="L17" s="135"/>
      <c r="M17" s="135"/>
      <c r="N17" s="136"/>
    </row>
    <row r="18" spans="1:14" ht="13.5" customHeight="1" x14ac:dyDescent="0.25">
      <c r="A18" s="134"/>
      <c r="B18" s="141"/>
      <c r="C18" s="21" t="s">
        <v>228</v>
      </c>
      <c r="D18" s="103" t="s">
        <v>377</v>
      </c>
      <c r="E18" s="104">
        <v>0.03</v>
      </c>
      <c r="F18" s="105">
        <v>15000</v>
      </c>
      <c r="G18" s="17">
        <f t="shared" si="1"/>
        <v>450</v>
      </c>
      <c r="H18" s="15">
        <f>E18*0.5</f>
        <v>1.4999999999999999E-2</v>
      </c>
      <c r="I18" s="52">
        <f t="shared" si="0"/>
        <v>7.2</v>
      </c>
      <c r="J18" s="19"/>
      <c r="K18" s="20"/>
      <c r="L18" s="135"/>
      <c r="M18" s="135"/>
      <c r="N18" s="136"/>
    </row>
    <row r="19" spans="1:14" ht="13.5" customHeight="1" x14ac:dyDescent="0.25">
      <c r="A19" s="134"/>
      <c r="B19" s="13" t="s">
        <v>35</v>
      </c>
      <c r="C19" s="13" t="s">
        <v>334</v>
      </c>
      <c r="D19" s="14"/>
      <c r="E19" s="56">
        <v>1.2E-2</v>
      </c>
      <c r="F19" s="16"/>
      <c r="G19" s="17">
        <v>600</v>
      </c>
      <c r="H19" s="15"/>
      <c r="I19" s="52">
        <f t="shared" si="0"/>
        <v>107.64000000000001</v>
      </c>
      <c r="J19" s="19"/>
      <c r="K19" s="20"/>
      <c r="L19" s="135"/>
      <c r="M19" s="135"/>
      <c r="N19" s="136"/>
    </row>
    <row r="20" spans="1:14" ht="13.5" customHeight="1" x14ac:dyDescent="0.25">
      <c r="A20" s="134"/>
      <c r="B20" s="13" t="s">
        <v>36</v>
      </c>
      <c r="C20" s="13"/>
      <c r="D20" s="14"/>
      <c r="E20" s="23"/>
      <c r="F20" s="16"/>
      <c r="G20" s="17">
        <v>600</v>
      </c>
      <c r="H20" s="15"/>
      <c r="I20" s="15"/>
      <c r="J20" s="19"/>
      <c r="K20" s="20"/>
      <c r="L20" s="135"/>
      <c r="M20" s="135"/>
      <c r="N20" s="136"/>
    </row>
    <row r="21" spans="1:14" ht="13.5" customHeight="1" x14ac:dyDescent="0.25">
      <c r="A21" s="134"/>
      <c r="B21" s="64" t="s">
        <v>37</v>
      </c>
      <c r="C21" s="65"/>
      <c r="D21" s="24"/>
      <c r="E21" s="23"/>
      <c r="F21" s="25"/>
      <c r="G21" s="26">
        <f>SUM(G10:G20)</f>
        <v>19375</v>
      </c>
      <c r="H21" s="27">
        <f>SUM(H10:H20)</f>
        <v>0.39600000000000002</v>
      </c>
      <c r="I21" s="55">
        <f>SUM(I10:I20)</f>
        <v>1005.39</v>
      </c>
      <c r="J21" s="29"/>
      <c r="K21" s="119">
        <f>SUM(K10:K20)</f>
        <v>5800</v>
      </c>
      <c r="L21" s="135"/>
      <c r="M21" s="135"/>
      <c r="N21" s="136"/>
    </row>
    <row r="22" spans="1:14" s="12" customFormat="1" ht="13.5" customHeight="1" x14ac:dyDescent="0.2">
      <c r="A22" s="66" t="s">
        <v>6</v>
      </c>
      <c r="B22" s="67" t="s">
        <v>7</v>
      </c>
      <c r="C22" s="68"/>
      <c r="D22" s="67" t="s">
        <v>8</v>
      </c>
      <c r="E22" s="69" t="s">
        <v>9</v>
      </c>
      <c r="F22" s="70" t="s">
        <v>10</v>
      </c>
      <c r="G22" s="70" t="s">
        <v>11</v>
      </c>
      <c r="H22" s="69" t="s">
        <v>12</v>
      </c>
      <c r="I22" s="71" t="s">
        <v>13</v>
      </c>
      <c r="J22" s="70" t="s">
        <v>14</v>
      </c>
      <c r="K22" s="70" t="s">
        <v>15</v>
      </c>
      <c r="L22" s="67" t="s">
        <v>16</v>
      </c>
      <c r="M22" s="67" t="s">
        <v>17</v>
      </c>
      <c r="N22" s="72" t="s">
        <v>18</v>
      </c>
    </row>
    <row r="23" spans="1:14" ht="13.5" customHeight="1" x14ac:dyDescent="0.25">
      <c r="A23" s="134" t="s">
        <v>38</v>
      </c>
      <c r="B23" s="13" t="s">
        <v>20</v>
      </c>
      <c r="C23" s="13" t="s">
        <v>188</v>
      </c>
      <c r="D23" s="14" t="s">
        <v>21</v>
      </c>
      <c r="E23" s="15">
        <v>0.13</v>
      </c>
      <c r="F23" s="16">
        <v>18500</v>
      </c>
      <c r="G23" s="17">
        <f t="shared" ref="G23:G31" si="2">F23*E23</f>
        <v>2405</v>
      </c>
      <c r="H23" s="18">
        <f>E23*1.6</f>
        <v>0.20800000000000002</v>
      </c>
      <c r="I23" s="52">
        <f t="shared" ref="I23:I33" si="3">IF($C23="","",IF(OR($C23="trungvit",$C23="trungga",$C23="trungcut",$C23="nem"),VLOOKUP($C23,calo,3,0)*$E23,VLOOKUP($C23,calo,3,0)*$E23*1000))</f>
        <v>468</v>
      </c>
      <c r="J23" s="93" t="s">
        <v>24</v>
      </c>
      <c r="K23" s="94">
        <v>2500</v>
      </c>
      <c r="L23" s="135">
        <f>K34+G34</f>
        <v>25625</v>
      </c>
      <c r="M23" s="135">
        <f>L23*0.1</f>
        <v>2562.5</v>
      </c>
      <c r="N23" s="136">
        <f>L23+M23</f>
        <v>28187.5</v>
      </c>
    </row>
    <row r="24" spans="1:14" ht="13.5" customHeight="1" x14ac:dyDescent="0.25">
      <c r="A24" s="134"/>
      <c r="B24" s="153" t="s">
        <v>405</v>
      </c>
      <c r="C24" s="21" t="s">
        <v>86</v>
      </c>
      <c r="D24" s="97" t="s">
        <v>382</v>
      </c>
      <c r="E24" s="98">
        <v>0.08</v>
      </c>
      <c r="F24" s="99">
        <v>110000</v>
      </c>
      <c r="G24" s="17">
        <f t="shared" si="2"/>
        <v>8800</v>
      </c>
      <c r="H24" s="18">
        <f>E24*0.5</f>
        <v>0.04</v>
      </c>
      <c r="I24" s="52">
        <f t="shared" si="3"/>
        <v>222.39999999999998</v>
      </c>
      <c r="J24" s="93" t="s">
        <v>27</v>
      </c>
      <c r="K24" s="94">
        <v>300</v>
      </c>
      <c r="L24" s="135"/>
      <c r="M24" s="135"/>
      <c r="N24" s="136"/>
    </row>
    <row r="25" spans="1:14" ht="13.5" customHeight="1" x14ac:dyDescent="0.25">
      <c r="A25" s="134"/>
      <c r="B25" s="154"/>
      <c r="C25" s="21"/>
      <c r="D25" s="97" t="s">
        <v>406</v>
      </c>
      <c r="E25" s="98">
        <v>0.02</v>
      </c>
      <c r="F25" s="99">
        <v>30000</v>
      </c>
      <c r="G25" s="17">
        <f t="shared" ref="G25" si="4">F25*E25</f>
        <v>600</v>
      </c>
      <c r="H25" s="18">
        <f>E25*0.5</f>
        <v>0.01</v>
      </c>
      <c r="I25" s="52" t="str">
        <f t="shared" si="3"/>
        <v/>
      </c>
      <c r="J25" s="93" t="s">
        <v>30</v>
      </c>
      <c r="K25" s="94">
        <v>200</v>
      </c>
      <c r="L25" s="135"/>
      <c r="M25" s="135"/>
      <c r="N25" s="136"/>
    </row>
    <row r="26" spans="1:14" ht="13.5" customHeight="1" x14ac:dyDescent="0.25">
      <c r="A26" s="134"/>
      <c r="B26" s="157" t="s">
        <v>399</v>
      </c>
      <c r="C26" s="21" t="s">
        <v>329</v>
      </c>
      <c r="D26" s="97" t="s">
        <v>43</v>
      </c>
      <c r="E26" s="98">
        <v>1</v>
      </c>
      <c r="F26" s="99">
        <v>3000</v>
      </c>
      <c r="G26" s="17">
        <f t="shared" si="2"/>
        <v>3000</v>
      </c>
      <c r="H26" s="15">
        <v>0.05</v>
      </c>
      <c r="I26" s="52">
        <f t="shared" si="3"/>
        <v>65</v>
      </c>
      <c r="J26" s="93" t="s">
        <v>32</v>
      </c>
      <c r="K26" s="94">
        <v>600</v>
      </c>
      <c r="L26" s="135"/>
      <c r="M26" s="135"/>
      <c r="N26" s="136"/>
    </row>
    <row r="27" spans="1:14" ht="13.5" customHeight="1" x14ac:dyDescent="0.25">
      <c r="A27" s="134"/>
      <c r="B27" s="157"/>
      <c r="C27" s="21"/>
      <c r="D27" s="84" t="s">
        <v>400</v>
      </c>
      <c r="E27" s="86">
        <v>0.02</v>
      </c>
      <c r="F27" s="87">
        <v>70000</v>
      </c>
      <c r="G27" s="17">
        <f t="shared" si="2"/>
        <v>1400</v>
      </c>
      <c r="H27" s="15">
        <f>E27*0.6</f>
        <v>1.2E-2</v>
      </c>
      <c r="I27" s="52" t="str">
        <f t="shared" si="3"/>
        <v/>
      </c>
      <c r="J27" s="93" t="s">
        <v>33</v>
      </c>
      <c r="K27" s="94">
        <v>200</v>
      </c>
      <c r="L27" s="135"/>
      <c r="M27" s="135"/>
      <c r="N27" s="136"/>
    </row>
    <row r="28" spans="1:14" ht="13.5" customHeight="1" x14ac:dyDescent="0.25">
      <c r="A28" s="134"/>
      <c r="B28" s="107" t="s">
        <v>389</v>
      </c>
      <c r="C28" s="21" t="s">
        <v>143</v>
      </c>
      <c r="D28" s="91" t="s">
        <v>390</v>
      </c>
      <c r="E28" s="92">
        <v>0.1</v>
      </c>
      <c r="F28" s="87">
        <v>18000</v>
      </c>
      <c r="G28" s="17">
        <f t="shared" si="2"/>
        <v>1800</v>
      </c>
      <c r="H28" s="15">
        <f>E28*0.6</f>
        <v>0.06</v>
      </c>
      <c r="I28" s="52">
        <f t="shared" si="3"/>
        <v>25</v>
      </c>
      <c r="J28" s="109" t="s">
        <v>362</v>
      </c>
      <c r="K28" s="110">
        <v>500</v>
      </c>
      <c r="L28" s="135"/>
      <c r="M28" s="135"/>
      <c r="N28" s="136"/>
    </row>
    <row r="29" spans="1:14" ht="13.5" customHeight="1" x14ac:dyDescent="0.25">
      <c r="A29" s="134"/>
      <c r="B29" s="139" t="s">
        <v>31</v>
      </c>
      <c r="C29" s="21" t="s">
        <v>61</v>
      </c>
      <c r="D29" s="100" t="s">
        <v>23</v>
      </c>
      <c r="E29" s="101">
        <v>2E-3</v>
      </c>
      <c r="F29" s="102">
        <v>110000</v>
      </c>
      <c r="G29" s="17">
        <f t="shared" si="2"/>
        <v>220</v>
      </c>
      <c r="H29" s="15">
        <f t="shared" ref="H29:H30" si="5">E29*0.5</f>
        <v>1E-3</v>
      </c>
      <c r="I29" s="52">
        <f t="shared" si="3"/>
        <v>2.96</v>
      </c>
      <c r="J29" s="93" t="s">
        <v>22</v>
      </c>
      <c r="K29" s="94">
        <v>1500</v>
      </c>
      <c r="L29" s="135"/>
      <c r="M29" s="135"/>
      <c r="N29" s="136"/>
    </row>
    <row r="30" spans="1:14" ht="13.5" customHeight="1" x14ac:dyDescent="0.25">
      <c r="A30" s="134"/>
      <c r="B30" s="140"/>
      <c r="C30" s="54" t="s">
        <v>230</v>
      </c>
      <c r="D30" s="100" t="s">
        <v>26</v>
      </c>
      <c r="E30" s="101">
        <v>0.01</v>
      </c>
      <c r="F30" s="102">
        <v>25000</v>
      </c>
      <c r="G30" s="17">
        <f t="shared" si="2"/>
        <v>250</v>
      </c>
      <c r="H30" s="15">
        <f t="shared" si="5"/>
        <v>5.0000000000000001E-3</v>
      </c>
      <c r="I30" s="52">
        <f t="shared" si="3"/>
        <v>1.9</v>
      </c>
      <c r="J30" s="109"/>
      <c r="K30" s="109"/>
      <c r="L30" s="135"/>
      <c r="M30" s="135"/>
      <c r="N30" s="136"/>
    </row>
    <row r="31" spans="1:14" ht="13.5" customHeight="1" x14ac:dyDescent="0.25">
      <c r="A31" s="134"/>
      <c r="B31" s="141"/>
      <c r="C31" s="21" t="s">
        <v>344</v>
      </c>
      <c r="D31" s="103" t="s">
        <v>34</v>
      </c>
      <c r="E31" s="104">
        <v>5.0000000000000001E-3</v>
      </c>
      <c r="F31" s="105">
        <v>30000</v>
      </c>
      <c r="G31" s="17">
        <f t="shared" si="2"/>
        <v>150</v>
      </c>
      <c r="H31" s="15">
        <f>E31*0.6</f>
        <v>3.0000000000000001E-3</v>
      </c>
      <c r="I31" s="52">
        <f t="shared" si="3"/>
        <v>1.35</v>
      </c>
      <c r="J31" s="109"/>
      <c r="K31" s="109"/>
      <c r="L31" s="135"/>
      <c r="M31" s="135"/>
      <c r="N31" s="136"/>
    </row>
    <row r="32" spans="1:14" ht="13.5" customHeight="1" x14ac:dyDescent="0.25">
      <c r="A32" s="134"/>
      <c r="B32" s="13" t="s">
        <v>35</v>
      </c>
      <c r="C32" s="13" t="s">
        <v>334</v>
      </c>
      <c r="D32" s="14"/>
      <c r="E32" s="56">
        <v>1.2E-2</v>
      </c>
      <c r="F32" s="16"/>
      <c r="G32" s="17">
        <v>600</v>
      </c>
      <c r="H32" s="31"/>
      <c r="I32" s="52">
        <f t="shared" si="3"/>
        <v>107.64000000000001</v>
      </c>
      <c r="J32" s="109"/>
      <c r="K32" s="109"/>
      <c r="L32" s="135"/>
      <c r="M32" s="135"/>
      <c r="N32" s="136"/>
    </row>
    <row r="33" spans="1:14" ht="13.5" customHeight="1" x14ac:dyDescent="0.25">
      <c r="A33" s="134"/>
      <c r="B33" s="13" t="s">
        <v>36</v>
      </c>
      <c r="C33" s="13"/>
      <c r="D33" s="14"/>
      <c r="E33" s="23"/>
      <c r="F33" s="16"/>
      <c r="G33" s="17">
        <v>600</v>
      </c>
      <c r="H33" s="15"/>
      <c r="I33" s="52" t="str">
        <f t="shared" si="3"/>
        <v/>
      </c>
      <c r="J33" s="19"/>
      <c r="K33" s="20"/>
      <c r="L33" s="135"/>
      <c r="M33" s="135"/>
      <c r="N33" s="136"/>
    </row>
    <row r="34" spans="1:14" ht="13.5" customHeight="1" x14ac:dyDescent="0.25">
      <c r="A34" s="134"/>
      <c r="B34" s="64" t="s">
        <v>37</v>
      </c>
      <c r="C34" s="65"/>
      <c r="D34" s="24"/>
      <c r="E34" s="23"/>
      <c r="F34" s="25"/>
      <c r="G34" s="26">
        <f>SUM(G23:G33)</f>
        <v>19825</v>
      </c>
      <c r="H34" s="23">
        <f>SUM(H23:H33)</f>
        <v>0.38900000000000001</v>
      </c>
      <c r="I34" s="28">
        <f>SUM(I23:I33)</f>
        <v>894.25</v>
      </c>
      <c r="J34" s="29"/>
      <c r="K34" s="119">
        <f>SUM(K23:K33)</f>
        <v>5800</v>
      </c>
      <c r="L34" s="135"/>
      <c r="M34" s="135"/>
      <c r="N34" s="136"/>
    </row>
    <row r="35" spans="1:14" s="12" customFormat="1" ht="18" customHeight="1" x14ac:dyDescent="0.2">
      <c r="A35" s="66" t="s">
        <v>6</v>
      </c>
      <c r="B35" s="67" t="s">
        <v>7</v>
      </c>
      <c r="C35" s="68"/>
      <c r="D35" s="67" t="s">
        <v>8</v>
      </c>
      <c r="E35" s="69" t="s">
        <v>9</v>
      </c>
      <c r="F35" s="70" t="s">
        <v>10</v>
      </c>
      <c r="G35" s="70" t="s">
        <v>11</v>
      </c>
      <c r="H35" s="69" t="s">
        <v>12</v>
      </c>
      <c r="I35" s="71" t="s">
        <v>13</v>
      </c>
      <c r="J35" s="70" t="s">
        <v>14</v>
      </c>
      <c r="K35" s="70" t="s">
        <v>15</v>
      </c>
      <c r="L35" s="67" t="s">
        <v>16</v>
      </c>
      <c r="M35" s="67" t="s">
        <v>17</v>
      </c>
      <c r="N35" s="72" t="s">
        <v>18</v>
      </c>
    </row>
    <row r="36" spans="1:14" ht="13.5" customHeight="1" x14ac:dyDescent="0.25">
      <c r="A36" s="134" t="s">
        <v>41</v>
      </c>
      <c r="B36" s="13" t="s">
        <v>20</v>
      </c>
      <c r="C36" s="13" t="s">
        <v>188</v>
      </c>
      <c r="D36" s="32" t="s">
        <v>21</v>
      </c>
      <c r="E36" s="15">
        <v>0.13</v>
      </c>
      <c r="F36" s="16">
        <v>18500</v>
      </c>
      <c r="G36" s="17">
        <f t="shared" ref="G36:G42" si="6">E36*F36</f>
        <v>2405</v>
      </c>
      <c r="H36" s="18">
        <f>E36*1.6</f>
        <v>0.20800000000000002</v>
      </c>
      <c r="I36" s="52">
        <f t="shared" ref="I36:I44" si="7">IF($C36="","",IF(OR($C36="trungvit",$C36="trungga",$C36="trungcut",$C36="nem"),VLOOKUP($C36,calo,3,0)*$E36,VLOOKUP($C36,calo,3,0)*$E36*1000))</f>
        <v>468</v>
      </c>
      <c r="J36" s="93" t="s">
        <v>24</v>
      </c>
      <c r="K36" s="94">
        <v>2500</v>
      </c>
      <c r="L36" s="147">
        <f>K45+G45</f>
        <v>25925</v>
      </c>
      <c r="M36" s="147">
        <f>L36*0.1</f>
        <v>2592.5</v>
      </c>
      <c r="N36" s="148">
        <f>L36+M36</f>
        <v>28517.5</v>
      </c>
    </row>
    <row r="37" spans="1:14" ht="13.5" customHeight="1" x14ac:dyDescent="0.25">
      <c r="A37" s="134"/>
      <c r="B37" s="73" t="s">
        <v>367</v>
      </c>
      <c r="C37" s="33" t="s">
        <v>104</v>
      </c>
      <c r="D37" s="14" t="s">
        <v>357</v>
      </c>
      <c r="E37" s="106">
        <v>0.13</v>
      </c>
      <c r="F37" s="89">
        <v>65000</v>
      </c>
      <c r="G37" s="17">
        <f t="shared" si="6"/>
        <v>8450</v>
      </c>
      <c r="H37" s="15">
        <f>E37*0.5</f>
        <v>6.5000000000000002E-2</v>
      </c>
      <c r="I37" s="52">
        <f t="shared" si="7"/>
        <v>288.60000000000002</v>
      </c>
      <c r="J37" s="93" t="s">
        <v>27</v>
      </c>
      <c r="K37" s="94">
        <v>300</v>
      </c>
      <c r="L37" s="147"/>
      <c r="M37" s="147"/>
      <c r="N37" s="148"/>
    </row>
    <row r="38" spans="1:14" ht="13.5" customHeight="1" x14ac:dyDescent="0.25">
      <c r="A38" s="134"/>
      <c r="B38" s="73" t="s">
        <v>336</v>
      </c>
      <c r="C38" s="33" t="s">
        <v>61</v>
      </c>
      <c r="D38" s="14" t="s">
        <v>368</v>
      </c>
      <c r="E38" s="106">
        <v>1</v>
      </c>
      <c r="F38" s="89">
        <v>3500</v>
      </c>
      <c r="G38" s="17">
        <f t="shared" si="6"/>
        <v>3500</v>
      </c>
      <c r="H38" s="15">
        <f>E38*1</f>
        <v>1</v>
      </c>
      <c r="I38" s="52">
        <f t="shared" si="7"/>
        <v>1480</v>
      </c>
      <c r="J38" s="93" t="s">
        <v>30</v>
      </c>
      <c r="K38" s="94">
        <v>200</v>
      </c>
      <c r="L38" s="147"/>
      <c r="M38" s="147"/>
      <c r="N38" s="148"/>
    </row>
    <row r="39" spans="1:14" ht="13.5" customHeight="1" x14ac:dyDescent="0.25">
      <c r="A39" s="134"/>
      <c r="B39" s="73" t="s">
        <v>413</v>
      </c>
      <c r="C39" s="33"/>
      <c r="D39" s="14" t="s">
        <v>51</v>
      </c>
      <c r="E39" s="106">
        <v>0.03</v>
      </c>
      <c r="F39" s="89">
        <v>65000</v>
      </c>
      <c r="G39" s="17">
        <f t="shared" ref="G39" si="8">E39*F39</f>
        <v>1950</v>
      </c>
      <c r="H39" s="15">
        <f>E39*1</f>
        <v>0.03</v>
      </c>
      <c r="I39" s="52"/>
      <c r="J39" s="93"/>
      <c r="K39" s="94"/>
      <c r="L39" s="147"/>
      <c r="M39" s="147"/>
      <c r="N39" s="148"/>
    </row>
    <row r="40" spans="1:14" ht="13.5" customHeight="1" x14ac:dyDescent="0.25">
      <c r="A40" s="134"/>
      <c r="B40" s="73" t="s">
        <v>364</v>
      </c>
      <c r="C40" s="73" t="s">
        <v>225</v>
      </c>
      <c r="D40" s="91" t="s">
        <v>42</v>
      </c>
      <c r="E40" s="92">
        <v>0.1</v>
      </c>
      <c r="F40" s="87">
        <v>18000</v>
      </c>
      <c r="G40" s="17">
        <f t="shared" si="6"/>
        <v>1800</v>
      </c>
      <c r="H40" s="15">
        <f>E40*0.6</f>
        <v>0.06</v>
      </c>
      <c r="I40" s="52">
        <f t="shared" si="7"/>
        <v>92.000000000000014</v>
      </c>
      <c r="J40" s="93" t="s">
        <v>32</v>
      </c>
      <c r="K40" s="94">
        <v>600</v>
      </c>
      <c r="L40" s="147"/>
      <c r="M40" s="147"/>
      <c r="N40" s="148"/>
    </row>
    <row r="41" spans="1:14" ht="13.5" customHeight="1" x14ac:dyDescent="0.25">
      <c r="A41" s="134"/>
      <c r="B41" s="149" t="s">
        <v>365</v>
      </c>
      <c r="C41" s="73" t="s">
        <v>61</v>
      </c>
      <c r="D41" s="91" t="s">
        <v>23</v>
      </c>
      <c r="E41" s="92">
        <v>2E-3</v>
      </c>
      <c r="F41" s="87">
        <v>110000</v>
      </c>
      <c r="G41" s="17">
        <f t="shared" si="6"/>
        <v>220</v>
      </c>
      <c r="H41" s="15">
        <f>E41*0.5</f>
        <v>1E-3</v>
      </c>
      <c r="I41" s="52">
        <f t="shared" si="7"/>
        <v>2.96</v>
      </c>
      <c r="J41" s="93" t="s">
        <v>33</v>
      </c>
      <c r="K41" s="94">
        <v>200</v>
      </c>
      <c r="L41" s="147"/>
      <c r="M41" s="147"/>
      <c r="N41" s="148"/>
    </row>
    <row r="42" spans="1:14" ht="13.5" customHeight="1" x14ac:dyDescent="0.25">
      <c r="A42" s="134"/>
      <c r="B42" s="150"/>
      <c r="C42" s="73" t="s">
        <v>203</v>
      </c>
      <c r="D42" s="88" t="s">
        <v>204</v>
      </c>
      <c r="E42" s="85">
        <v>0.02</v>
      </c>
      <c r="F42" s="89">
        <v>30000</v>
      </c>
      <c r="G42" s="17">
        <f t="shared" si="6"/>
        <v>600</v>
      </c>
      <c r="H42" s="15">
        <f>E42*0.6</f>
        <v>1.2E-2</v>
      </c>
      <c r="I42" s="52">
        <f t="shared" si="7"/>
        <v>7.2</v>
      </c>
      <c r="J42" s="109" t="s">
        <v>362</v>
      </c>
      <c r="K42" s="110">
        <v>500</v>
      </c>
      <c r="L42" s="147"/>
      <c r="M42" s="147"/>
      <c r="N42" s="148"/>
    </row>
    <row r="43" spans="1:14" ht="13.5" customHeight="1" x14ac:dyDescent="0.25">
      <c r="A43" s="134"/>
      <c r="B43" s="35" t="s">
        <v>35</v>
      </c>
      <c r="C43" s="13" t="s">
        <v>334</v>
      </c>
      <c r="D43" s="14"/>
      <c r="E43" s="56">
        <v>1.2E-2</v>
      </c>
      <c r="F43" s="16"/>
      <c r="G43" s="17">
        <v>600</v>
      </c>
      <c r="H43" s="23"/>
      <c r="I43" s="52">
        <f t="shared" si="7"/>
        <v>107.64000000000001</v>
      </c>
      <c r="J43" s="93" t="s">
        <v>22</v>
      </c>
      <c r="K43" s="94">
        <v>1500</v>
      </c>
      <c r="L43" s="147"/>
      <c r="M43" s="147"/>
      <c r="N43" s="148"/>
    </row>
    <row r="44" spans="1:14" ht="13.5" customHeight="1" x14ac:dyDescent="0.25">
      <c r="A44" s="134"/>
      <c r="B44" s="35" t="s">
        <v>36</v>
      </c>
      <c r="C44" s="35"/>
      <c r="D44" s="32"/>
      <c r="E44" s="36"/>
      <c r="F44" s="37"/>
      <c r="G44" s="38">
        <v>600</v>
      </c>
      <c r="H44" s="23"/>
      <c r="I44" s="52" t="str">
        <f t="shared" si="7"/>
        <v/>
      </c>
      <c r="J44" s="19"/>
      <c r="K44" s="20"/>
      <c r="L44" s="147"/>
      <c r="M44" s="147"/>
      <c r="N44" s="148"/>
    </row>
    <row r="45" spans="1:14" ht="13.5" customHeight="1" x14ac:dyDescent="0.25">
      <c r="A45" s="134"/>
      <c r="B45" s="74" t="s">
        <v>37</v>
      </c>
      <c r="C45" s="75"/>
      <c r="D45" s="76"/>
      <c r="E45" s="77"/>
      <c r="F45" s="37"/>
      <c r="G45" s="78">
        <f>SUM(G36:G44)</f>
        <v>20125</v>
      </c>
      <c r="H45" s="79">
        <f>SUM(H36:H44)</f>
        <v>1.3760000000000001</v>
      </c>
      <c r="I45" s="28">
        <f>SUM(I36:I44)</f>
        <v>2446.3999999999996</v>
      </c>
      <c r="J45" s="80"/>
      <c r="K45" s="124">
        <f>SUM(K36:K44)</f>
        <v>5800</v>
      </c>
      <c r="L45" s="147"/>
      <c r="M45" s="147"/>
      <c r="N45" s="148"/>
    </row>
    <row r="46" spans="1:14" ht="13.5" customHeight="1" x14ac:dyDescent="0.25">
      <c r="A46" s="66" t="s">
        <v>6</v>
      </c>
      <c r="B46" s="67" t="s">
        <v>7</v>
      </c>
      <c r="C46" s="68"/>
      <c r="D46" s="67" t="s">
        <v>8</v>
      </c>
      <c r="E46" s="69" t="s">
        <v>9</v>
      </c>
      <c r="F46" s="70" t="s">
        <v>10</v>
      </c>
      <c r="G46" s="70" t="s">
        <v>11</v>
      </c>
      <c r="H46" s="69" t="s">
        <v>12</v>
      </c>
      <c r="I46" s="71" t="s">
        <v>13</v>
      </c>
      <c r="J46" s="70" t="s">
        <v>14</v>
      </c>
      <c r="K46" s="70" t="s">
        <v>15</v>
      </c>
      <c r="L46" s="67" t="s">
        <v>16</v>
      </c>
      <c r="M46" s="67" t="s">
        <v>17</v>
      </c>
      <c r="N46" s="72" t="s">
        <v>18</v>
      </c>
    </row>
    <row r="47" spans="1:14" ht="13.5" customHeight="1" x14ac:dyDescent="0.25">
      <c r="A47" s="134" t="s">
        <v>46</v>
      </c>
      <c r="B47" s="13" t="s">
        <v>20</v>
      </c>
      <c r="C47" s="13" t="s">
        <v>188</v>
      </c>
      <c r="D47" s="14" t="s">
        <v>21</v>
      </c>
      <c r="E47" s="15">
        <v>0.13</v>
      </c>
      <c r="F47" s="16">
        <v>18500</v>
      </c>
      <c r="G47" s="17">
        <f t="shared" ref="G47:G53" si="9">E47*F47</f>
        <v>2405</v>
      </c>
      <c r="H47" s="18">
        <f>E47*1.6</f>
        <v>0.20800000000000002</v>
      </c>
      <c r="I47" s="52">
        <f t="shared" ref="I47:I55" si="10">IF($C47="","",IF(OR($C47="trungvit",$C47="trungga",$C47="trungcut",$C47="nem"),VLOOKUP($C47,calo,3,0)*$E47,VLOOKUP($C47,calo,3,0)*$E47*1000))</f>
        <v>468</v>
      </c>
      <c r="J47" s="93" t="s">
        <v>24</v>
      </c>
      <c r="K47" s="94">
        <v>2500</v>
      </c>
      <c r="L47" s="135">
        <f>K56+G56</f>
        <v>26155</v>
      </c>
      <c r="M47" s="135">
        <f>L47*0.1</f>
        <v>2615.5</v>
      </c>
      <c r="N47" s="136">
        <f>L47+M47</f>
        <v>28770.5</v>
      </c>
    </row>
    <row r="48" spans="1:14" ht="13.5" customHeight="1" x14ac:dyDescent="0.25">
      <c r="A48" s="134"/>
      <c r="B48" s="153" t="s">
        <v>407</v>
      </c>
      <c r="C48" s="33" t="s">
        <v>306</v>
      </c>
      <c r="D48" s="97" t="s">
        <v>370</v>
      </c>
      <c r="E48" s="98">
        <v>0.12</v>
      </c>
      <c r="F48" s="99">
        <v>70000</v>
      </c>
      <c r="G48" s="17">
        <f t="shared" si="9"/>
        <v>8400</v>
      </c>
      <c r="H48" s="15">
        <f>E48*0.5</f>
        <v>0.06</v>
      </c>
      <c r="I48" s="52">
        <f t="shared" si="10"/>
        <v>152.4</v>
      </c>
      <c r="J48" s="93" t="s">
        <v>27</v>
      </c>
      <c r="K48" s="94">
        <v>300</v>
      </c>
      <c r="L48" s="135"/>
      <c r="M48" s="135"/>
      <c r="N48" s="136"/>
    </row>
    <row r="49" spans="1:15" ht="13.5" customHeight="1" x14ac:dyDescent="0.25">
      <c r="A49" s="134"/>
      <c r="B49" s="154"/>
      <c r="C49" s="33" t="s">
        <v>230</v>
      </c>
      <c r="D49" s="97" t="s">
        <v>26</v>
      </c>
      <c r="E49" s="98">
        <v>0.01</v>
      </c>
      <c r="F49" s="99">
        <v>25000</v>
      </c>
      <c r="G49" s="17">
        <f t="shared" ref="G49" si="11">E49*F49</f>
        <v>250</v>
      </c>
      <c r="H49" s="15">
        <f>E49*0.5</f>
        <v>5.0000000000000001E-3</v>
      </c>
      <c r="I49" s="52">
        <f t="shared" si="10"/>
        <v>1.9</v>
      </c>
      <c r="J49" s="93" t="s">
        <v>30</v>
      </c>
      <c r="K49" s="94">
        <v>200</v>
      </c>
      <c r="L49" s="135"/>
      <c r="M49" s="135"/>
      <c r="N49" s="136"/>
    </row>
    <row r="50" spans="1:15" ht="13.5" customHeight="1" x14ac:dyDescent="0.25">
      <c r="A50" s="134"/>
      <c r="B50" s="73" t="s">
        <v>379</v>
      </c>
      <c r="C50" s="54" t="s">
        <v>61</v>
      </c>
      <c r="D50" s="84" t="s">
        <v>23</v>
      </c>
      <c r="E50" s="86">
        <v>0.05</v>
      </c>
      <c r="F50" s="87">
        <v>110000</v>
      </c>
      <c r="G50" s="17">
        <f t="shared" si="9"/>
        <v>5500</v>
      </c>
      <c r="H50" s="15">
        <f>E50*1</f>
        <v>0.05</v>
      </c>
      <c r="I50" s="52">
        <f t="shared" si="10"/>
        <v>74</v>
      </c>
      <c r="J50" s="93" t="s">
        <v>32</v>
      </c>
      <c r="K50" s="94">
        <v>600</v>
      </c>
      <c r="L50" s="135"/>
      <c r="M50" s="135"/>
      <c r="N50" s="136"/>
    </row>
    <row r="51" spans="1:15" ht="13.5" customHeight="1" x14ac:dyDescent="0.25">
      <c r="A51" s="134"/>
      <c r="B51" s="107" t="s">
        <v>389</v>
      </c>
      <c r="C51" s="21" t="s">
        <v>143</v>
      </c>
      <c r="D51" s="91" t="s">
        <v>390</v>
      </c>
      <c r="E51" s="92">
        <v>0.1</v>
      </c>
      <c r="F51" s="87">
        <v>18000</v>
      </c>
      <c r="G51" s="17">
        <f t="shared" si="9"/>
        <v>1800</v>
      </c>
      <c r="H51" s="15">
        <f>E51*0.6</f>
        <v>0.06</v>
      </c>
      <c r="I51" s="52">
        <f t="shared" si="10"/>
        <v>25</v>
      </c>
      <c r="J51" s="93" t="s">
        <v>33</v>
      </c>
      <c r="K51" s="94">
        <v>200</v>
      </c>
      <c r="L51" s="135"/>
      <c r="M51" s="135"/>
      <c r="N51" s="136"/>
    </row>
    <row r="52" spans="1:15" ht="13.5" customHeight="1" x14ac:dyDescent="0.25">
      <c r="A52" s="134"/>
      <c r="B52" s="139" t="s">
        <v>375</v>
      </c>
      <c r="C52" s="54" t="s">
        <v>68</v>
      </c>
      <c r="D52" s="100" t="s">
        <v>376</v>
      </c>
      <c r="E52" s="101">
        <v>5.0000000000000001E-3</v>
      </c>
      <c r="F52" s="102">
        <v>70000</v>
      </c>
      <c r="G52" s="17">
        <f t="shared" si="9"/>
        <v>350</v>
      </c>
      <c r="H52" s="15">
        <f>E52*0.5</f>
        <v>2.5000000000000001E-3</v>
      </c>
      <c r="I52" s="52">
        <f t="shared" si="10"/>
        <v>13.850000000000001</v>
      </c>
      <c r="J52" s="109" t="s">
        <v>362</v>
      </c>
      <c r="K52" s="110">
        <v>500</v>
      </c>
      <c r="L52" s="135"/>
      <c r="M52" s="135"/>
      <c r="N52" s="136"/>
    </row>
    <row r="53" spans="1:15" ht="13.5" customHeight="1" x14ac:dyDescent="0.25">
      <c r="A53" s="134"/>
      <c r="B53" s="141"/>
      <c r="C53" s="21" t="s">
        <v>228</v>
      </c>
      <c r="D53" s="103" t="s">
        <v>377</v>
      </c>
      <c r="E53" s="104">
        <v>0.03</v>
      </c>
      <c r="F53" s="105">
        <v>15000</v>
      </c>
      <c r="G53" s="17">
        <f t="shared" si="9"/>
        <v>450</v>
      </c>
      <c r="H53" s="15">
        <f>E53*0.6</f>
        <v>1.7999999999999999E-2</v>
      </c>
      <c r="I53" s="52">
        <f t="shared" si="10"/>
        <v>7.2</v>
      </c>
      <c r="J53" s="93" t="s">
        <v>22</v>
      </c>
      <c r="K53" s="94">
        <v>1500</v>
      </c>
      <c r="L53" s="135"/>
      <c r="M53" s="135"/>
      <c r="N53" s="136"/>
    </row>
    <row r="54" spans="1:15" ht="13.5" customHeight="1" x14ac:dyDescent="0.25">
      <c r="A54" s="134"/>
      <c r="B54" s="13" t="s">
        <v>35</v>
      </c>
      <c r="C54" s="13" t="s">
        <v>334</v>
      </c>
      <c r="D54" s="14"/>
      <c r="E54" s="56">
        <v>1.2E-2</v>
      </c>
      <c r="F54" s="16"/>
      <c r="G54" s="17">
        <v>600</v>
      </c>
      <c r="H54" s="15"/>
      <c r="I54" s="52">
        <f t="shared" si="10"/>
        <v>107.64000000000001</v>
      </c>
      <c r="J54" s="109"/>
      <c r="K54" s="109"/>
      <c r="L54" s="135"/>
      <c r="M54" s="135"/>
      <c r="N54" s="136"/>
    </row>
    <row r="55" spans="1:15" ht="13.5" customHeight="1" x14ac:dyDescent="0.25">
      <c r="A55" s="134"/>
      <c r="B55" s="13" t="s">
        <v>36</v>
      </c>
      <c r="C55" s="13"/>
      <c r="D55" s="14"/>
      <c r="E55" s="23"/>
      <c r="F55" s="16"/>
      <c r="G55" s="17">
        <v>600</v>
      </c>
      <c r="H55" s="15"/>
      <c r="I55" s="52" t="str">
        <f t="shared" si="10"/>
        <v/>
      </c>
      <c r="J55" s="109"/>
      <c r="K55" s="109"/>
      <c r="L55" s="135"/>
      <c r="M55" s="135"/>
      <c r="N55" s="136"/>
    </row>
    <row r="56" spans="1:15" ht="13.5" customHeight="1" x14ac:dyDescent="0.25">
      <c r="A56" s="134"/>
      <c r="B56" s="64" t="s">
        <v>37</v>
      </c>
      <c r="C56" s="65"/>
      <c r="D56" s="24"/>
      <c r="E56" s="23"/>
      <c r="F56" s="25"/>
      <c r="G56" s="26">
        <f>SUM(G47:G55)</f>
        <v>20355</v>
      </c>
      <c r="H56" s="23">
        <f>SUM(H47:H55)</f>
        <v>0.40350000000000003</v>
      </c>
      <c r="I56" s="28">
        <f>SUM(I47:I55)</f>
        <v>849.99</v>
      </c>
      <c r="J56" s="29"/>
      <c r="K56" s="119">
        <f>SUM(K47:K53)</f>
        <v>5800</v>
      </c>
      <c r="L56" s="135"/>
      <c r="M56" s="135"/>
      <c r="N56" s="136"/>
    </row>
    <row r="57" spans="1:15" s="12" customFormat="1" ht="13.5" customHeight="1" x14ac:dyDescent="0.2">
      <c r="A57" s="66" t="s">
        <v>6</v>
      </c>
      <c r="B57" s="67" t="s">
        <v>7</v>
      </c>
      <c r="C57" s="68"/>
      <c r="D57" s="67" t="s">
        <v>8</v>
      </c>
      <c r="E57" s="69" t="s">
        <v>9</v>
      </c>
      <c r="F57" s="70" t="s">
        <v>10</v>
      </c>
      <c r="G57" s="70" t="s">
        <v>11</v>
      </c>
      <c r="H57" s="69" t="s">
        <v>12</v>
      </c>
      <c r="I57" s="71" t="s">
        <v>13</v>
      </c>
      <c r="J57" s="70" t="s">
        <v>14</v>
      </c>
      <c r="K57" s="70" t="s">
        <v>15</v>
      </c>
      <c r="L57" s="67" t="s">
        <v>16</v>
      </c>
      <c r="M57" s="67" t="s">
        <v>17</v>
      </c>
      <c r="N57" s="72" t="s">
        <v>18</v>
      </c>
    </row>
    <row r="58" spans="1:15" ht="13.5" customHeight="1" x14ac:dyDescent="0.25">
      <c r="A58" s="134" t="s">
        <v>50</v>
      </c>
      <c r="B58" s="13" t="s">
        <v>20</v>
      </c>
      <c r="C58" s="13" t="s">
        <v>188</v>
      </c>
      <c r="D58" s="14" t="s">
        <v>21</v>
      </c>
      <c r="E58" s="15">
        <v>0.13</v>
      </c>
      <c r="F58" s="16">
        <v>18500</v>
      </c>
      <c r="G58" s="17">
        <f t="shared" ref="G58:G64" si="12">E58*F58</f>
        <v>2405</v>
      </c>
      <c r="H58" s="18">
        <f>E58*1.6</f>
        <v>0.20800000000000002</v>
      </c>
      <c r="I58" s="52">
        <f t="shared" ref="I58:I66" si="13">IF($C58="","",IF(OR($C58="trungvit",$C58="trungga",$C58="trungcut",$C58="nem"),VLOOKUP($C58,calo,3,0)*$E58,VLOOKUP($C58,calo,3,0)*$E58*1000))</f>
        <v>468</v>
      </c>
      <c r="J58" s="93" t="s">
        <v>24</v>
      </c>
      <c r="K58" s="94">
        <v>2500</v>
      </c>
      <c r="L58" s="135">
        <f>K67+G67</f>
        <v>24392.727272727265</v>
      </c>
      <c r="M58" s="135">
        <f>L58*0.1</f>
        <v>2439.2727272727266</v>
      </c>
      <c r="N58" s="136">
        <f>M58+L58</f>
        <v>26831.999999999993</v>
      </c>
    </row>
    <row r="59" spans="1:15" ht="13.5" customHeight="1" x14ac:dyDescent="0.25">
      <c r="A59" s="134"/>
      <c r="B59" s="153" t="s">
        <v>408</v>
      </c>
      <c r="C59" s="21" t="s">
        <v>271</v>
      </c>
      <c r="D59" s="97" t="s">
        <v>47</v>
      </c>
      <c r="E59" s="98">
        <v>0.04</v>
      </c>
      <c r="F59" s="99">
        <v>110000</v>
      </c>
      <c r="G59" s="17">
        <f t="shared" si="12"/>
        <v>4400</v>
      </c>
      <c r="H59" s="15">
        <f>E59*0.5</f>
        <v>0.02</v>
      </c>
      <c r="I59" s="52">
        <f t="shared" si="13"/>
        <v>206.8</v>
      </c>
      <c r="J59" s="93" t="s">
        <v>27</v>
      </c>
      <c r="K59" s="94">
        <v>300</v>
      </c>
      <c r="L59" s="135"/>
      <c r="M59" s="135"/>
      <c r="N59" s="136"/>
      <c r="O59" s="34"/>
    </row>
    <row r="60" spans="1:15" ht="13.5" customHeight="1" x14ac:dyDescent="0.25">
      <c r="A60" s="134"/>
      <c r="B60" s="154"/>
      <c r="C60" s="21" t="s">
        <v>330</v>
      </c>
      <c r="D60" s="97" t="s">
        <v>39</v>
      </c>
      <c r="E60" s="98">
        <v>3</v>
      </c>
      <c r="F60" s="99">
        <v>750</v>
      </c>
      <c r="G60" s="17">
        <f t="shared" si="12"/>
        <v>2250</v>
      </c>
      <c r="H60" s="15">
        <f t="shared" ref="H60:H64" si="14">E60*0.5</f>
        <v>1.5</v>
      </c>
      <c r="I60" s="52">
        <f t="shared" si="13"/>
        <v>390</v>
      </c>
      <c r="J60" s="93" t="s">
        <v>30</v>
      </c>
      <c r="K60" s="94">
        <v>200</v>
      </c>
      <c r="L60" s="135"/>
      <c r="M60" s="135"/>
      <c r="N60" s="136"/>
      <c r="O60" s="34"/>
    </row>
    <row r="61" spans="1:15" ht="13.5" customHeight="1" x14ac:dyDescent="0.25">
      <c r="A61" s="134"/>
      <c r="B61" s="73" t="s">
        <v>409</v>
      </c>
      <c r="C61" s="21" t="s">
        <v>104</v>
      </c>
      <c r="D61" s="84" t="s">
        <v>412</v>
      </c>
      <c r="E61" s="86">
        <v>4.9524793388429682E-2</v>
      </c>
      <c r="F61" s="87">
        <v>110000</v>
      </c>
      <c r="G61" s="17">
        <f t="shared" si="12"/>
        <v>5447.7272727272648</v>
      </c>
      <c r="H61" s="15">
        <f t="shared" si="14"/>
        <v>2.4762396694214841E-2</v>
      </c>
      <c r="I61" s="52">
        <f t="shared" si="13"/>
        <v>109.9450413223139</v>
      </c>
      <c r="J61" s="93" t="s">
        <v>32</v>
      </c>
      <c r="K61" s="94">
        <v>600</v>
      </c>
      <c r="L61" s="135"/>
      <c r="M61" s="135"/>
      <c r="N61" s="136"/>
      <c r="O61" s="34"/>
    </row>
    <row r="62" spans="1:15" ht="13.5" customHeight="1" x14ac:dyDescent="0.25">
      <c r="A62" s="134"/>
      <c r="B62" s="107" t="s">
        <v>356</v>
      </c>
      <c r="C62" s="21" t="s">
        <v>158</v>
      </c>
      <c r="D62" s="91" t="s">
        <v>159</v>
      </c>
      <c r="E62" s="92">
        <v>0.1</v>
      </c>
      <c r="F62" s="87">
        <v>18000</v>
      </c>
      <c r="G62" s="17">
        <f t="shared" si="12"/>
        <v>1800</v>
      </c>
      <c r="H62" s="15">
        <f t="shared" si="14"/>
        <v>0.05</v>
      </c>
      <c r="I62" s="52">
        <f t="shared" si="13"/>
        <v>22.000000000000004</v>
      </c>
      <c r="J62" s="93" t="s">
        <v>33</v>
      </c>
      <c r="K62" s="94">
        <v>200</v>
      </c>
      <c r="L62" s="135"/>
      <c r="M62" s="135"/>
      <c r="N62" s="136"/>
      <c r="O62" s="34">
        <f>28000*5</f>
        <v>140000</v>
      </c>
    </row>
    <row r="63" spans="1:15" ht="13.5" customHeight="1" x14ac:dyDescent="0.25">
      <c r="A63" s="134"/>
      <c r="B63" s="149" t="s">
        <v>410</v>
      </c>
      <c r="C63" s="21" t="s">
        <v>68</v>
      </c>
      <c r="D63" s="88" t="s">
        <v>376</v>
      </c>
      <c r="E63" s="85">
        <v>7.0000000000000001E-3</v>
      </c>
      <c r="F63" s="89">
        <v>70000</v>
      </c>
      <c r="G63" s="17">
        <f t="shared" si="12"/>
        <v>490</v>
      </c>
      <c r="H63" s="15">
        <f t="shared" si="14"/>
        <v>3.5000000000000001E-3</v>
      </c>
      <c r="I63" s="52">
        <f t="shared" si="13"/>
        <v>19.39</v>
      </c>
      <c r="J63" s="109" t="s">
        <v>362</v>
      </c>
      <c r="K63" s="110">
        <v>500</v>
      </c>
      <c r="L63" s="135"/>
      <c r="M63" s="135"/>
      <c r="N63" s="136"/>
      <c r="O63" s="34"/>
    </row>
    <row r="64" spans="1:15" ht="13.5" customHeight="1" x14ac:dyDescent="0.25">
      <c r="A64" s="134"/>
      <c r="B64" s="150"/>
      <c r="C64" s="21" t="s">
        <v>126</v>
      </c>
      <c r="D64" s="88" t="s">
        <v>411</v>
      </c>
      <c r="E64" s="85">
        <v>0.03</v>
      </c>
      <c r="F64" s="89">
        <v>20000</v>
      </c>
      <c r="G64" s="17">
        <f t="shared" si="12"/>
        <v>600</v>
      </c>
      <c r="H64" s="15">
        <f t="shared" si="14"/>
        <v>1.4999999999999999E-2</v>
      </c>
      <c r="I64" s="52">
        <f t="shared" si="13"/>
        <v>4.8</v>
      </c>
      <c r="J64" s="93" t="s">
        <v>22</v>
      </c>
      <c r="K64" s="94">
        <v>1500</v>
      </c>
      <c r="L64" s="135"/>
      <c r="M64" s="135"/>
      <c r="N64" s="136"/>
      <c r="O64" s="34"/>
    </row>
    <row r="65" spans="1:15" ht="13.5" customHeight="1" x14ac:dyDescent="0.25">
      <c r="A65" s="134"/>
      <c r="B65" s="13" t="s">
        <v>35</v>
      </c>
      <c r="C65" s="13" t="s">
        <v>334</v>
      </c>
      <c r="D65" s="14"/>
      <c r="E65" s="56">
        <v>1.2E-2</v>
      </c>
      <c r="F65" s="16"/>
      <c r="G65" s="17">
        <v>600</v>
      </c>
      <c r="H65" s="15"/>
      <c r="I65" s="52">
        <f t="shared" si="13"/>
        <v>107.64000000000001</v>
      </c>
      <c r="J65" s="109"/>
      <c r="K65" s="109"/>
      <c r="L65" s="135"/>
      <c r="M65" s="135"/>
      <c r="N65" s="136"/>
      <c r="O65" s="4">
        <f>O62/1.1</f>
        <v>127272.72727272726</v>
      </c>
    </row>
    <row r="66" spans="1:15" ht="13.5" customHeight="1" x14ac:dyDescent="0.25">
      <c r="A66" s="134"/>
      <c r="B66" s="13" t="s">
        <v>36</v>
      </c>
      <c r="C66" s="13"/>
      <c r="D66" s="14"/>
      <c r="E66" s="39"/>
      <c r="F66" s="16"/>
      <c r="G66" s="17">
        <v>600</v>
      </c>
      <c r="H66" s="15"/>
      <c r="I66" s="52" t="str">
        <f t="shared" si="13"/>
        <v/>
      </c>
      <c r="J66" s="109"/>
      <c r="K66" s="109"/>
      <c r="L66" s="135"/>
      <c r="M66" s="135"/>
      <c r="N66" s="136"/>
      <c r="O66" s="34"/>
    </row>
    <row r="67" spans="1:15" ht="13.5" customHeight="1" x14ac:dyDescent="0.25">
      <c r="A67" s="134"/>
      <c r="B67" s="64" t="s">
        <v>37</v>
      </c>
      <c r="C67" s="65"/>
      <c r="D67" s="24"/>
      <c r="E67" s="23"/>
      <c r="F67" s="25"/>
      <c r="G67" s="26">
        <f>SUM(G58:G66)</f>
        <v>18592.727272727265</v>
      </c>
      <c r="H67" s="23">
        <f>SUM(H58:H66)</f>
        <v>1.8212623966942147</v>
      </c>
      <c r="I67" s="28">
        <f>SUM(I58:I66)</f>
        <v>1328.5750413223141</v>
      </c>
      <c r="J67" s="29"/>
      <c r="K67" s="119">
        <f>SUM(K58:K64)</f>
        <v>5800</v>
      </c>
      <c r="L67" s="135"/>
      <c r="M67" s="135"/>
      <c r="N67" s="136"/>
    </row>
    <row r="68" spans="1:15" ht="13.5" customHeight="1" thickBot="1" x14ac:dyDescent="0.3">
      <c r="A68" s="151" t="s">
        <v>52</v>
      </c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82">
        <f>L58+L47+L36+L23+L10</f>
        <v>127272.72727272726</v>
      </c>
      <c r="M68" s="82">
        <f>M58+M47+M36+M23+M10</f>
        <v>12727.272727272726</v>
      </c>
      <c r="N68" s="83">
        <f>M68+L68</f>
        <v>140000</v>
      </c>
      <c r="O68" s="34">
        <f>O65-L68</f>
        <v>0</v>
      </c>
    </row>
    <row r="69" spans="1:15" x14ac:dyDescent="0.25">
      <c r="L69" s="34"/>
      <c r="M69" s="34"/>
      <c r="N69" s="34"/>
      <c r="O69" s="34"/>
    </row>
    <row r="70" spans="1:15" x14ac:dyDescent="0.25">
      <c r="L70" s="41"/>
      <c r="M70" s="34"/>
      <c r="N70" s="34"/>
      <c r="O70" s="34">
        <f>O68/F61</f>
        <v>0</v>
      </c>
    </row>
    <row r="71" spans="1:15" x14ac:dyDescent="0.25">
      <c r="L71" s="34"/>
      <c r="O71" s="34"/>
    </row>
    <row r="72" spans="1:15" x14ac:dyDescent="0.25">
      <c r="L72" s="34"/>
      <c r="O72" s="34"/>
    </row>
    <row r="73" spans="1:15" x14ac:dyDescent="0.25">
      <c r="L73" s="34"/>
    </row>
  </sheetData>
  <autoFilter ref="A10:P68"/>
  <mergeCells count="40">
    <mergeCell ref="D7:L7"/>
    <mergeCell ref="D1:L1"/>
    <mergeCell ref="D2:L2"/>
    <mergeCell ref="D3:L3"/>
    <mergeCell ref="D4:L4"/>
    <mergeCell ref="D5:M5"/>
    <mergeCell ref="D8:N8"/>
    <mergeCell ref="A10:A21"/>
    <mergeCell ref="L10:L21"/>
    <mergeCell ref="M10:M21"/>
    <mergeCell ref="N10:N21"/>
    <mergeCell ref="B11:B12"/>
    <mergeCell ref="B13:B14"/>
    <mergeCell ref="B15:B16"/>
    <mergeCell ref="B17:B18"/>
    <mergeCell ref="L23:L34"/>
    <mergeCell ref="M23:M34"/>
    <mergeCell ref="N23:N34"/>
    <mergeCell ref="B29:B31"/>
    <mergeCell ref="A36:A45"/>
    <mergeCell ref="L36:L45"/>
    <mergeCell ref="M36:M45"/>
    <mergeCell ref="N36:N45"/>
    <mergeCell ref="B41:B42"/>
    <mergeCell ref="L47:L56"/>
    <mergeCell ref="M47:M56"/>
    <mergeCell ref="N47:N56"/>
    <mergeCell ref="B52:B53"/>
    <mergeCell ref="A58:A67"/>
    <mergeCell ref="L58:L67"/>
    <mergeCell ref="M58:M67"/>
    <mergeCell ref="N58:N67"/>
    <mergeCell ref="B59:B60"/>
    <mergeCell ref="A68:K68"/>
    <mergeCell ref="B24:B25"/>
    <mergeCell ref="B26:B27"/>
    <mergeCell ref="B48:B49"/>
    <mergeCell ref="B63:B64"/>
    <mergeCell ref="A47:A56"/>
    <mergeCell ref="A23:A34"/>
  </mergeCells>
  <printOptions horizontalCentered="1"/>
  <pageMargins left="0" right="0" top="0" bottom="0" header="0" footer="0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O71"/>
  <sheetViews>
    <sheetView tabSelected="1" topLeftCell="A19" zoomScaleNormal="100" workbookViewId="0">
      <selection activeCell="A9" sqref="A9:XFD66"/>
    </sheetView>
  </sheetViews>
  <sheetFormatPr defaultRowHeight="15.75" x14ac:dyDescent="0.25"/>
  <cols>
    <col min="1" max="1" width="7.42578125" style="40" customWidth="1"/>
    <col min="2" max="2" width="23.42578125" style="40" customWidth="1"/>
    <col min="3" max="3" width="9.7109375" style="40" hidden="1" customWidth="1"/>
    <col min="4" max="4" width="15" style="4" customWidth="1"/>
    <col min="5" max="5" width="7.42578125" style="41" customWidth="1"/>
    <col min="6" max="6" width="8.85546875" style="4" customWidth="1"/>
    <col min="7" max="7" width="7.5703125" style="4" customWidth="1"/>
    <col min="8" max="8" width="7.7109375" style="41" customWidth="1"/>
    <col min="9" max="9" width="6.7109375" style="41" customWidth="1"/>
    <col min="10" max="10" width="8.28515625" style="4" customWidth="1"/>
    <col min="11" max="11" width="6.85546875" style="42" customWidth="1"/>
    <col min="12" max="12" width="10.42578125" style="4" customWidth="1"/>
    <col min="13" max="13" width="7.42578125" style="4" customWidth="1"/>
    <col min="14" max="14" width="8.5703125" style="4" customWidth="1"/>
    <col min="15" max="15" width="14.85546875" style="4" customWidth="1"/>
    <col min="16" max="16384" width="9.140625" style="4"/>
  </cols>
  <sheetData>
    <row r="1" spans="1:14" ht="15.75" customHeight="1" x14ac:dyDescent="0.25">
      <c r="A1" s="1"/>
      <c r="B1" s="2"/>
      <c r="C1" s="53"/>
      <c r="D1" s="142" t="s">
        <v>0</v>
      </c>
      <c r="E1" s="142"/>
      <c r="F1" s="142"/>
      <c r="G1" s="142"/>
      <c r="H1" s="142"/>
      <c r="I1" s="142"/>
      <c r="J1" s="142"/>
      <c r="K1" s="142"/>
      <c r="L1" s="142"/>
      <c r="M1" s="127"/>
    </row>
    <row r="2" spans="1:14" ht="12.75" customHeight="1" x14ac:dyDescent="0.25">
      <c r="A2" s="1"/>
      <c r="B2" s="2"/>
      <c r="C2" s="53"/>
      <c r="D2" s="143" t="s">
        <v>1</v>
      </c>
      <c r="E2" s="143"/>
      <c r="F2" s="143"/>
      <c r="G2" s="143"/>
      <c r="H2" s="143"/>
      <c r="I2" s="143"/>
      <c r="J2" s="143"/>
      <c r="K2" s="143"/>
      <c r="L2" s="143"/>
      <c r="M2" s="128"/>
    </row>
    <row r="3" spans="1:14" ht="12.75" customHeight="1" x14ac:dyDescent="0.25">
      <c r="A3" s="1"/>
      <c r="B3" s="2"/>
      <c r="C3" s="53"/>
      <c r="D3" s="144" t="s">
        <v>2</v>
      </c>
      <c r="E3" s="144"/>
      <c r="F3" s="144"/>
      <c r="G3" s="144"/>
      <c r="H3" s="144"/>
      <c r="I3" s="144"/>
      <c r="J3" s="144"/>
      <c r="K3" s="144"/>
      <c r="L3" s="144"/>
      <c r="M3" s="129"/>
    </row>
    <row r="4" spans="1:14" ht="14.45" customHeight="1" x14ac:dyDescent="0.3">
      <c r="A4" s="7"/>
      <c r="B4" s="2"/>
      <c r="C4" s="53"/>
      <c r="D4" s="145" t="s">
        <v>3</v>
      </c>
      <c r="E4" s="145"/>
      <c r="F4" s="145"/>
      <c r="G4" s="145"/>
      <c r="H4" s="145"/>
      <c r="I4" s="145"/>
      <c r="J4" s="145"/>
      <c r="K4" s="145"/>
      <c r="L4" s="145"/>
      <c r="M4" s="130"/>
    </row>
    <row r="5" spans="1:14" ht="17.25" customHeight="1" x14ac:dyDescent="0.3">
      <c r="A5" s="7"/>
      <c r="B5" s="2"/>
      <c r="C5" s="53"/>
      <c r="D5" s="146" t="s">
        <v>414</v>
      </c>
      <c r="E5" s="146"/>
      <c r="F5" s="146"/>
      <c r="G5" s="146"/>
      <c r="H5" s="146"/>
      <c r="I5" s="146"/>
      <c r="J5" s="146"/>
      <c r="K5" s="146"/>
      <c r="L5" s="146"/>
      <c r="M5" s="146"/>
    </row>
    <row r="6" spans="1:14" ht="15" hidden="1" customHeight="1" x14ac:dyDescent="0.25">
      <c r="A6" s="1"/>
      <c r="B6" s="2"/>
      <c r="C6" s="53"/>
      <c r="D6" s="9" t="s">
        <v>4</v>
      </c>
      <c r="E6" s="9"/>
      <c r="F6" s="9"/>
      <c r="G6" s="9"/>
      <c r="H6" s="9"/>
      <c r="I6" s="9"/>
      <c r="J6" s="9"/>
      <c r="K6" s="131"/>
      <c r="L6" s="11"/>
      <c r="M6" s="11"/>
    </row>
    <row r="7" spans="1:14" ht="15" customHeight="1" x14ac:dyDescent="0.25">
      <c r="A7" s="1"/>
      <c r="B7" s="2"/>
      <c r="C7" s="53"/>
      <c r="D7" s="133" t="s">
        <v>415</v>
      </c>
      <c r="E7" s="133"/>
      <c r="F7" s="133"/>
      <c r="G7" s="133"/>
      <c r="H7" s="133"/>
      <c r="I7" s="133"/>
      <c r="J7" s="133"/>
      <c r="K7" s="133"/>
      <c r="L7" s="133"/>
      <c r="M7" s="131"/>
    </row>
    <row r="8" spans="1:14" ht="15" customHeight="1" thickBot="1" x14ac:dyDescent="0.3">
      <c r="A8" s="1"/>
      <c r="B8" s="2"/>
      <c r="C8" s="53"/>
      <c r="D8" s="133" t="s">
        <v>423</v>
      </c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s="12" customFormat="1" ht="14.85" customHeight="1" x14ac:dyDescent="0.2">
      <c r="A9" s="57" t="s">
        <v>6</v>
      </c>
      <c r="B9" s="58" t="s">
        <v>7</v>
      </c>
      <c r="C9" s="59" t="s">
        <v>355</v>
      </c>
      <c r="D9" s="58" t="s">
        <v>8</v>
      </c>
      <c r="E9" s="60" t="s">
        <v>9</v>
      </c>
      <c r="F9" s="61" t="s">
        <v>10</v>
      </c>
      <c r="G9" s="61" t="s">
        <v>11</v>
      </c>
      <c r="H9" s="60" t="s">
        <v>12</v>
      </c>
      <c r="I9" s="62" t="s">
        <v>13</v>
      </c>
      <c r="J9" s="61" t="s">
        <v>14</v>
      </c>
      <c r="K9" s="61" t="s">
        <v>15</v>
      </c>
      <c r="L9" s="58" t="s">
        <v>16</v>
      </c>
      <c r="M9" s="58" t="s">
        <v>17</v>
      </c>
      <c r="N9" s="63" t="s">
        <v>18</v>
      </c>
    </row>
    <row r="10" spans="1:14" ht="14.85" customHeight="1" x14ac:dyDescent="0.25">
      <c r="A10" s="134" t="s">
        <v>19</v>
      </c>
      <c r="B10" s="13" t="s">
        <v>20</v>
      </c>
      <c r="C10" s="13" t="s">
        <v>188</v>
      </c>
      <c r="D10" s="14" t="s">
        <v>21</v>
      </c>
      <c r="E10" s="15">
        <v>0.13</v>
      </c>
      <c r="F10" s="16">
        <v>18500</v>
      </c>
      <c r="G10" s="17">
        <f>F10*E10</f>
        <v>2405</v>
      </c>
      <c r="H10" s="18">
        <f>E10*1.6</f>
        <v>0.20800000000000002</v>
      </c>
      <c r="I10" s="52">
        <f t="shared" ref="I10:I19" si="0">IF($C10="","",IF(OR($C10="trungvit",$C10="trungga",$C10="trungcut",$C10="nem"),VLOOKUP($C10,calo,3,0)*$E10,VLOOKUP($C10,calo,3,0)*$E10*1000))</f>
        <v>468</v>
      </c>
      <c r="J10" s="93" t="s">
        <v>24</v>
      </c>
      <c r="K10" s="94">
        <v>2500</v>
      </c>
      <c r="L10" s="135">
        <f>K21+G21</f>
        <v>26740</v>
      </c>
      <c r="M10" s="135">
        <f>L10*0.1</f>
        <v>2674</v>
      </c>
      <c r="N10" s="136">
        <f>L10+M10</f>
        <v>29414</v>
      </c>
    </row>
    <row r="11" spans="1:14" ht="14.85" customHeight="1" x14ac:dyDescent="0.25">
      <c r="A11" s="134"/>
      <c r="B11" s="153" t="s">
        <v>416</v>
      </c>
      <c r="C11" s="21" t="s">
        <v>86</v>
      </c>
      <c r="D11" s="97" t="s">
        <v>382</v>
      </c>
      <c r="E11" s="98">
        <v>0.05</v>
      </c>
      <c r="F11" s="99">
        <v>230000</v>
      </c>
      <c r="G11" s="17">
        <f t="shared" ref="G11:G18" si="1">F11*E11</f>
        <v>11500</v>
      </c>
      <c r="H11" s="18">
        <f>E11*0.5</f>
        <v>2.5000000000000001E-2</v>
      </c>
      <c r="I11" s="52">
        <f t="shared" si="0"/>
        <v>138.99999999999997</v>
      </c>
      <c r="J11" s="93" t="s">
        <v>27</v>
      </c>
      <c r="K11" s="94">
        <v>300</v>
      </c>
      <c r="L11" s="135"/>
      <c r="M11" s="135"/>
      <c r="N11" s="136"/>
    </row>
    <row r="12" spans="1:14" ht="14.85" customHeight="1" x14ac:dyDescent="0.25">
      <c r="A12" s="134"/>
      <c r="B12" s="158"/>
      <c r="C12" s="21" t="s">
        <v>61</v>
      </c>
      <c r="D12" s="97" t="s">
        <v>417</v>
      </c>
      <c r="E12" s="98">
        <v>1.4999999999999999E-2</v>
      </c>
      <c r="F12" s="99">
        <v>115000</v>
      </c>
      <c r="G12" s="17">
        <f t="shared" ref="G12" si="2">F12*E12</f>
        <v>1725</v>
      </c>
      <c r="H12" s="18">
        <f>E12*0.5</f>
        <v>7.4999999999999997E-3</v>
      </c>
      <c r="I12" s="52">
        <f t="shared" si="0"/>
        <v>22.199999999999996</v>
      </c>
      <c r="J12" s="93" t="s">
        <v>30</v>
      </c>
      <c r="K12" s="94">
        <v>200</v>
      </c>
      <c r="L12" s="135"/>
      <c r="M12" s="135"/>
      <c r="N12" s="136"/>
    </row>
    <row r="13" spans="1:14" ht="14.85" customHeight="1" x14ac:dyDescent="0.25">
      <c r="A13" s="134"/>
      <c r="B13" s="137" t="s">
        <v>361</v>
      </c>
      <c r="C13" s="54" t="s">
        <v>180</v>
      </c>
      <c r="D13" s="84" t="s">
        <v>25</v>
      </c>
      <c r="E13" s="86">
        <v>7.0000000000000007E-2</v>
      </c>
      <c r="F13" s="87">
        <v>18000</v>
      </c>
      <c r="G13" s="17">
        <f t="shared" si="1"/>
        <v>1260.0000000000002</v>
      </c>
      <c r="H13" s="15">
        <f>E13*0.6</f>
        <v>4.2000000000000003E-2</v>
      </c>
      <c r="I13" s="52">
        <f t="shared" si="0"/>
        <v>189.70000000000002</v>
      </c>
      <c r="J13" s="93" t="s">
        <v>32</v>
      </c>
      <c r="K13" s="94">
        <v>600</v>
      </c>
      <c r="L13" s="135"/>
      <c r="M13" s="135"/>
      <c r="N13" s="136"/>
    </row>
    <row r="14" spans="1:14" ht="14.85" customHeight="1" x14ac:dyDescent="0.25">
      <c r="A14" s="134"/>
      <c r="B14" s="138"/>
      <c r="C14" s="54" t="s">
        <v>230</v>
      </c>
      <c r="D14" s="84" t="s">
        <v>26</v>
      </c>
      <c r="E14" s="90">
        <v>0.01</v>
      </c>
      <c r="F14" s="87">
        <v>30000</v>
      </c>
      <c r="G14" s="17">
        <f t="shared" si="1"/>
        <v>300</v>
      </c>
      <c r="H14" s="15">
        <f>E14*0.6</f>
        <v>6.0000000000000001E-3</v>
      </c>
      <c r="I14" s="52">
        <f t="shared" si="0"/>
        <v>1.9</v>
      </c>
      <c r="J14" s="93" t="s">
        <v>33</v>
      </c>
      <c r="K14" s="94">
        <v>200</v>
      </c>
      <c r="L14" s="135"/>
      <c r="M14" s="135"/>
      <c r="N14" s="136"/>
    </row>
    <row r="15" spans="1:14" ht="14.85" customHeight="1" x14ac:dyDescent="0.25">
      <c r="A15" s="134"/>
      <c r="B15" s="159" t="s">
        <v>374</v>
      </c>
      <c r="C15" s="22" t="s">
        <v>167</v>
      </c>
      <c r="D15" s="84" t="s">
        <v>378</v>
      </c>
      <c r="E15" s="90">
        <v>0.09</v>
      </c>
      <c r="F15" s="87">
        <v>18000</v>
      </c>
      <c r="G15" s="17">
        <f t="shared" si="1"/>
        <v>1620</v>
      </c>
      <c r="H15" s="15">
        <f>E15*0.6</f>
        <v>5.3999999999999999E-2</v>
      </c>
      <c r="I15" s="52">
        <f t="shared" si="0"/>
        <v>12.6</v>
      </c>
      <c r="J15" s="109" t="s">
        <v>362</v>
      </c>
      <c r="K15" s="110">
        <v>500</v>
      </c>
      <c r="L15" s="135"/>
      <c r="M15" s="135"/>
      <c r="N15" s="136"/>
    </row>
    <row r="16" spans="1:14" ht="14.85" customHeight="1" x14ac:dyDescent="0.25">
      <c r="A16" s="134"/>
      <c r="B16" s="160"/>
      <c r="C16" s="21" t="s">
        <v>235</v>
      </c>
      <c r="D16" s="100" t="s">
        <v>40</v>
      </c>
      <c r="E16" s="101">
        <v>0.01</v>
      </c>
      <c r="F16" s="102">
        <v>20000</v>
      </c>
      <c r="G16" s="17">
        <f t="shared" si="1"/>
        <v>200</v>
      </c>
      <c r="H16" s="18">
        <f>E16*0.5</f>
        <v>5.0000000000000001E-3</v>
      </c>
      <c r="I16" s="52">
        <f t="shared" si="0"/>
        <v>3.8</v>
      </c>
      <c r="J16" s="93" t="s">
        <v>22</v>
      </c>
      <c r="K16" s="94">
        <v>1500</v>
      </c>
      <c r="L16" s="135"/>
      <c r="M16" s="135"/>
      <c r="N16" s="136"/>
    </row>
    <row r="17" spans="1:14" ht="14.85" customHeight="1" x14ac:dyDescent="0.25">
      <c r="A17" s="134"/>
      <c r="B17" s="149" t="s">
        <v>44</v>
      </c>
      <c r="C17" s="21" t="s">
        <v>61</v>
      </c>
      <c r="D17" s="91" t="s">
        <v>23</v>
      </c>
      <c r="E17" s="92">
        <v>2E-3</v>
      </c>
      <c r="F17" s="87">
        <v>115000</v>
      </c>
      <c r="G17" s="17">
        <f t="shared" si="1"/>
        <v>230</v>
      </c>
      <c r="H17" s="15">
        <f>E17*0.6</f>
        <v>1.1999999999999999E-3</v>
      </c>
      <c r="I17" s="52">
        <f t="shared" si="0"/>
        <v>2.96</v>
      </c>
      <c r="J17" s="109"/>
      <c r="K17" s="109"/>
      <c r="L17" s="135"/>
      <c r="M17" s="135"/>
      <c r="N17" s="136"/>
    </row>
    <row r="18" spans="1:14" ht="14.85" customHeight="1" x14ac:dyDescent="0.25">
      <c r="A18" s="134"/>
      <c r="B18" s="150"/>
      <c r="C18" s="21" t="s">
        <v>236</v>
      </c>
      <c r="D18" s="88" t="s">
        <v>45</v>
      </c>
      <c r="E18" s="85">
        <v>0.02</v>
      </c>
      <c r="F18" s="89">
        <v>25000</v>
      </c>
      <c r="G18" s="17">
        <f t="shared" si="1"/>
        <v>500</v>
      </c>
      <c r="H18" s="15">
        <f>E18*0.5</f>
        <v>0.01</v>
      </c>
      <c r="I18" s="52">
        <f t="shared" si="0"/>
        <v>3</v>
      </c>
      <c r="J18" s="19"/>
      <c r="K18" s="20"/>
      <c r="L18" s="135"/>
      <c r="M18" s="135"/>
      <c r="N18" s="136"/>
    </row>
    <row r="19" spans="1:14" ht="14.85" customHeight="1" x14ac:dyDescent="0.25">
      <c r="A19" s="134"/>
      <c r="B19" s="13" t="s">
        <v>35</v>
      </c>
      <c r="C19" s="13" t="s">
        <v>334</v>
      </c>
      <c r="D19" s="14"/>
      <c r="E19" s="56">
        <v>1.2E-2</v>
      </c>
      <c r="F19" s="16"/>
      <c r="G19" s="17">
        <v>600</v>
      </c>
      <c r="H19" s="15"/>
      <c r="I19" s="52">
        <f t="shared" si="0"/>
        <v>107.64000000000001</v>
      </c>
      <c r="J19" s="19"/>
      <c r="K19" s="20"/>
      <c r="L19" s="135"/>
      <c r="M19" s="135"/>
      <c r="N19" s="136"/>
    </row>
    <row r="20" spans="1:14" ht="14.85" customHeight="1" x14ac:dyDescent="0.25">
      <c r="A20" s="134"/>
      <c r="B20" s="13" t="s">
        <v>36</v>
      </c>
      <c r="C20" s="13"/>
      <c r="D20" s="14"/>
      <c r="E20" s="23"/>
      <c r="F20" s="16"/>
      <c r="G20" s="17">
        <v>600</v>
      </c>
      <c r="H20" s="15"/>
      <c r="I20" s="15"/>
      <c r="J20" s="19"/>
      <c r="K20" s="20"/>
      <c r="L20" s="135"/>
      <c r="M20" s="135"/>
      <c r="N20" s="136"/>
    </row>
    <row r="21" spans="1:14" ht="14.85" customHeight="1" x14ac:dyDescent="0.25">
      <c r="A21" s="134"/>
      <c r="B21" s="64" t="s">
        <v>37</v>
      </c>
      <c r="C21" s="65"/>
      <c r="D21" s="24"/>
      <c r="E21" s="23"/>
      <c r="F21" s="25"/>
      <c r="G21" s="26">
        <f>SUM(G10:G20)</f>
        <v>20940</v>
      </c>
      <c r="H21" s="27">
        <f>SUM(H10:H20)</f>
        <v>0.35870000000000002</v>
      </c>
      <c r="I21" s="55">
        <f>SUM(I10:I20)</f>
        <v>950.80000000000007</v>
      </c>
      <c r="J21" s="29"/>
      <c r="K21" s="125">
        <f>SUM(K10:K20)</f>
        <v>5800</v>
      </c>
      <c r="L21" s="135"/>
      <c r="M21" s="135"/>
      <c r="N21" s="136"/>
    </row>
    <row r="22" spans="1:14" s="12" customFormat="1" ht="14.85" customHeight="1" x14ac:dyDescent="0.2">
      <c r="A22" s="66" t="s">
        <v>6</v>
      </c>
      <c r="B22" s="67" t="s">
        <v>7</v>
      </c>
      <c r="C22" s="68"/>
      <c r="D22" s="67" t="s">
        <v>8</v>
      </c>
      <c r="E22" s="69" t="s">
        <v>9</v>
      </c>
      <c r="F22" s="70" t="s">
        <v>10</v>
      </c>
      <c r="G22" s="70" t="s">
        <v>11</v>
      </c>
      <c r="H22" s="69" t="s">
        <v>12</v>
      </c>
      <c r="I22" s="71" t="s">
        <v>13</v>
      </c>
      <c r="J22" s="70" t="s">
        <v>14</v>
      </c>
      <c r="K22" s="70" t="s">
        <v>15</v>
      </c>
      <c r="L22" s="67" t="s">
        <v>16</v>
      </c>
      <c r="M22" s="67" t="s">
        <v>17</v>
      </c>
      <c r="N22" s="72" t="s">
        <v>18</v>
      </c>
    </row>
    <row r="23" spans="1:14" ht="14.85" customHeight="1" x14ac:dyDescent="0.25">
      <c r="A23" s="134" t="s">
        <v>38</v>
      </c>
      <c r="B23" s="13" t="s">
        <v>20</v>
      </c>
      <c r="C23" s="13" t="s">
        <v>188</v>
      </c>
      <c r="D23" s="14" t="s">
        <v>21</v>
      </c>
      <c r="E23" s="15">
        <v>0.13</v>
      </c>
      <c r="F23" s="16">
        <v>18500</v>
      </c>
      <c r="G23" s="17">
        <f t="shared" ref="G23:G26" si="3">F23*E23</f>
        <v>2405</v>
      </c>
      <c r="H23" s="18">
        <f>E23*1.6</f>
        <v>0.20800000000000002</v>
      </c>
      <c r="I23" s="52">
        <f t="shared" ref="I23:I30" si="4">IF($C23="","",IF(OR($C23="trungvit",$C23="trungga",$C23="trungcut",$C23="nem"),VLOOKUP($C23,calo,3,0)*$E23,VLOOKUP($C23,calo,3,0)*$E23*1000))</f>
        <v>468</v>
      </c>
      <c r="J23" s="93" t="s">
        <v>24</v>
      </c>
      <c r="K23" s="94">
        <v>2500</v>
      </c>
      <c r="L23" s="135">
        <f>K31+G31</f>
        <v>24195</v>
      </c>
      <c r="M23" s="135">
        <f>L23*0.1</f>
        <v>2419.5</v>
      </c>
      <c r="N23" s="136">
        <f>L23+M23</f>
        <v>26614.5</v>
      </c>
    </row>
    <row r="24" spans="1:14" ht="14.85" customHeight="1" x14ac:dyDescent="0.25">
      <c r="A24" s="134"/>
      <c r="B24" s="73" t="s">
        <v>367</v>
      </c>
      <c r="C24" s="33" t="s">
        <v>104</v>
      </c>
      <c r="D24" s="14" t="s">
        <v>357</v>
      </c>
      <c r="E24" s="106">
        <v>0.12</v>
      </c>
      <c r="F24" s="89">
        <v>75000</v>
      </c>
      <c r="G24" s="17">
        <f t="shared" si="3"/>
        <v>9000</v>
      </c>
      <c r="H24" s="18">
        <f>E24*0.5</f>
        <v>0.06</v>
      </c>
      <c r="I24" s="52">
        <f t="shared" si="4"/>
        <v>266.40000000000003</v>
      </c>
      <c r="J24" s="93" t="s">
        <v>27</v>
      </c>
      <c r="K24" s="94">
        <v>300</v>
      </c>
      <c r="L24" s="135"/>
      <c r="M24" s="135"/>
      <c r="N24" s="136"/>
    </row>
    <row r="25" spans="1:14" ht="14.85" customHeight="1" x14ac:dyDescent="0.25">
      <c r="A25" s="134"/>
      <c r="B25" s="73" t="s">
        <v>418</v>
      </c>
      <c r="C25" s="21" t="s">
        <v>61</v>
      </c>
      <c r="D25" s="97" t="s">
        <v>352</v>
      </c>
      <c r="E25" s="98">
        <v>0.04</v>
      </c>
      <c r="F25" s="99">
        <v>110000</v>
      </c>
      <c r="G25" s="17">
        <f t="shared" si="3"/>
        <v>4400</v>
      </c>
      <c r="H25" s="15">
        <v>0.05</v>
      </c>
      <c r="I25" s="52">
        <f t="shared" si="4"/>
        <v>59.2</v>
      </c>
      <c r="J25" s="93" t="s">
        <v>30</v>
      </c>
      <c r="K25" s="94">
        <v>200</v>
      </c>
      <c r="L25" s="135"/>
      <c r="M25" s="135"/>
      <c r="N25" s="136"/>
    </row>
    <row r="26" spans="1:14" ht="14.85" customHeight="1" x14ac:dyDescent="0.25">
      <c r="A26" s="134"/>
      <c r="B26" s="107" t="s">
        <v>389</v>
      </c>
      <c r="C26" s="21" t="s">
        <v>143</v>
      </c>
      <c r="D26" s="91" t="s">
        <v>390</v>
      </c>
      <c r="E26" s="92">
        <v>0.1</v>
      </c>
      <c r="F26" s="87">
        <v>18000</v>
      </c>
      <c r="G26" s="17">
        <f t="shared" si="3"/>
        <v>1800</v>
      </c>
      <c r="H26" s="15">
        <f>E26*0.6</f>
        <v>0.06</v>
      </c>
      <c r="I26" s="52">
        <f t="shared" si="4"/>
        <v>25</v>
      </c>
      <c r="J26" s="93" t="s">
        <v>32</v>
      </c>
      <c r="K26" s="94">
        <v>600</v>
      </c>
      <c r="L26" s="135"/>
      <c r="M26" s="135"/>
      <c r="N26" s="136"/>
    </row>
    <row r="27" spans="1:14" ht="14.85" customHeight="1" x14ac:dyDescent="0.25">
      <c r="A27" s="134"/>
      <c r="B27" s="149" t="s">
        <v>410</v>
      </c>
      <c r="C27" s="21" t="s">
        <v>68</v>
      </c>
      <c r="D27" s="88" t="s">
        <v>376</v>
      </c>
      <c r="E27" s="85">
        <v>7.0000000000000001E-3</v>
      </c>
      <c r="F27" s="89">
        <v>70000</v>
      </c>
      <c r="G27" s="17">
        <f t="shared" ref="G27:G28" si="5">E27*F27</f>
        <v>490</v>
      </c>
      <c r="H27" s="15">
        <f t="shared" ref="H27:H28" si="6">E27*0.5</f>
        <v>3.5000000000000001E-3</v>
      </c>
      <c r="I27" s="52">
        <f t="shared" si="4"/>
        <v>19.39</v>
      </c>
      <c r="J27" s="93" t="s">
        <v>33</v>
      </c>
      <c r="K27" s="94">
        <v>200</v>
      </c>
      <c r="L27" s="135"/>
      <c r="M27" s="135"/>
      <c r="N27" s="136"/>
    </row>
    <row r="28" spans="1:14" ht="14.85" customHeight="1" x14ac:dyDescent="0.25">
      <c r="A28" s="134"/>
      <c r="B28" s="150"/>
      <c r="C28" s="21" t="s">
        <v>126</v>
      </c>
      <c r="D28" s="88" t="s">
        <v>411</v>
      </c>
      <c r="E28" s="85">
        <v>0.03</v>
      </c>
      <c r="F28" s="89">
        <v>20000</v>
      </c>
      <c r="G28" s="17">
        <f t="shared" si="5"/>
        <v>600</v>
      </c>
      <c r="H28" s="15">
        <f t="shared" si="6"/>
        <v>1.4999999999999999E-2</v>
      </c>
      <c r="I28" s="52">
        <f t="shared" si="4"/>
        <v>4.8</v>
      </c>
      <c r="J28" s="109" t="s">
        <v>362</v>
      </c>
      <c r="K28" s="110">
        <v>500</v>
      </c>
      <c r="L28" s="135"/>
      <c r="M28" s="135"/>
      <c r="N28" s="136"/>
    </row>
    <row r="29" spans="1:14" ht="14.85" customHeight="1" x14ac:dyDescent="0.25">
      <c r="A29" s="134"/>
      <c r="B29" s="13" t="s">
        <v>35</v>
      </c>
      <c r="C29" s="13" t="s">
        <v>334</v>
      </c>
      <c r="D29" s="14"/>
      <c r="E29" s="56">
        <v>1.2E-2</v>
      </c>
      <c r="F29" s="16"/>
      <c r="G29" s="17">
        <v>600</v>
      </c>
      <c r="H29" s="31"/>
      <c r="I29" s="52">
        <f t="shared" si="4"/>
        <v>107.64000000000001</v>
      </c>
      <c r="J29" s="109"/>
      <c r="K29" s="109"/>
      <c r="L29" s="135"/>
      <c r="M29" s="135"/>
      <c r="N29" s="136"/>
    </row>
    <row r="30" spans="1:14" ht="14.85" customHeight="1" x14ac:dyDescent="0.25">
      <c r="A30" s="134"/>
      <c r="B30" s="13" t="s">
        <v>36</v>
      </c>
      <c r="C30" s="13"/>
      <c r="D30" s="14"/>
      <c r="E30" s="23"/>
      <c r="F30" s="16"/>
      <c r="G30" s="17">
        <v>600</v>
      </c>
      <c r="H30" s="15"/>
      <c r="I30" s="52" t="str">
        <f t="shared" si="4"/>
        <v/>
      </c>
      <c r="J30" s="19"/>
      <c r="K30" s="20"/>
      <c r="L30" s="135"/>
      <c r="M30" s="135"/>
      <c r="N30" s="136"/>
    </row>
    <row r="31" spans="1:14" ht="14.85" customHeight="1" x14ac:dyDescent="0.25">
      <c r="A31" s="134"/>
      <c r="B31" s="64" t="s">
        <v>37</v>
      </c>
      <c r="C31" s="65"/>
      <c r="D31" s="24"/>
      <c r="E31" s="23"/>
      <c r="F31" s="25"/>
      <c r="G31" s="26">
        <f>SUM(G23:G30)</f>
        <v>19895</v>
      </c>
      <c r="H31" s="23">
        <f>SUM(H23:H30)</f>
        <v>0.39650000000000002</v>
      </c>
      <c r="I31" s="28">
        <f>SUM(I23:I30)</f>
        <v>950.43000000000006</v>
      </c>
      <c r="J31" s="29"/>
      <c r="K31" s="125">
        <f>SUM(K23:K30)</f>
        <v>4300</v>
      </c>
      <c r="L31" s="135"/>
      <c r="M31" s="135"/>
      <c r="N31" s="136"/>
    </row>
    <row r="32" spans="1:14" s="12" customFormat="1" ht="14.85" customHeight="1" x14ac:dyDescent="0.2">
      <c r="A32" s="66" t="s">
        <v>6</v>
      </c>
      <c r="B32" s="67" t="s">
        <v>7</v>
      </c>
      <c r="C32" s="68"/>
      <c r="D32" s="67" t="s">
        <v>8</v>
      </c>
      <c r="E32" s="69" t="s">
        <v>9</v>
      </c>
      <c r="F32" s="70" t="s">
        <v>10</v>
      </c>
      <c r="G32" s="70" t="s">
        <v>11</v>
      </c>
      <c r="H32" s="69" t="s">
        <v>12</v>
      </c>
      <c r="I32" s="71" t="s">
        <v>13</v>
      </c>
      <c r="J32" s="70" t="s">
        <v>14</v>
      </c>
      <c r="K32" s="70" t="s">
        <v>15</v>
      </c>
      <c r="L32" s="67" t="s">
        <v>16</v>
      </c>
      <c r="M32" s="67" t="s">
        <v>17</v>
      </c>
      <c r="N32" s="72" t="s">
        <v>18</v>
      </c>
    </row>
    <row r="33" spans="1:14" ht="14.85" customHeight="1" x14ac:dyDescent="0.25">
      <c r="A33" s="134" t="s">
        <v>41</v>
      </c>
      <c r="B33" s="13" t="s">
        <v>20</v>
      </c>
      <c r="C33" s="13" t="s">
        <v>188</v>
      </c>
      <c r="D33" s="32" t="s">
        <v>21</v>
      </c>
      <c r="E33" s="15">
        <v>0.13</v>
      </c>
      <c r="F33" s="16">
        <v>18500</v>
      </c>
      <c r="G33" s="17">
        <f t="shared" ref="G33:G39" si="7">E33*F33</f>
        <v>2405</v>
      </c>
      <c r="H33" s="18">
        <f>E33*1.6</f>
        <v>0.20800000000000002</v>
      </c>
      <c r="I33" s="52">
        <f t="shared" ref="I33:I41" si="8">IF($C33="","",IF(OR($C33="trungvit",$C33="trungga",$C33="trungcut",$C33="nem"),VLOOKUP($C33,calo,3,0)*$E33,VLOOKUP($C33,calo,3,0)*$E33*1000))</f>
        <v>468</v>
      </c>
      <c r="J33" s="93" t="s">
        <v>24</v>
      </c>
      <c r="K33" s="94">
        <v>2500</v>
      </c>
      <c r="L33" s="147">
        <f>K42+G42</f>
        <v>25025</v>
      </c>
      <c r="M33" s="147">
        <f>L33*0.1</f>
        <v>2502.5</v>
      </c>
      <c r="N33" s="148">
        <f>L33+M33</f>
        <v>27527.5</v>
      </c>
    </row>
    <row r="34" spans="1:14" ht="14.85" customHeight="1" x14ac:dyDescent="0.25">
      <c r="A34" s="134"/>
      <c r="B34" s="153" t="s">
        <v>419</v>
      </c>
      <c r="C34" s="21" t="s">
        <v>61</v>
      </c>
      <c r="D34" s="97" t="s">
        <v>23</v>
      </c>
      <c r="E34" s="98">
        <v>7.0000000000000007E-2</v>
      </c>
      <c r="F34" s="99">
        <v>115000</v>
      </c>
      <c r="G34" s="17">
        <f t="shared" si="7"/>
        <v>8050.0000000000009</v>
      </c>
      <c r="H34" s="15">
        <f>E34*0.5</f>
        <v>3.5000000000000003E-2</v>
      </c>
      <c r="I34" s="52">
        <f t="shared" si="8"/>
        <v>103.60000000000001</v>
      </c>
      <c r="J34" s="93" t="s">
        <v>27</v>
      </c>
      <c r="K34" s="94">
        <v>300</v>
      </c>
      <c r="L34" s="147"/>
      <c r="M34" s="147"/>
      <c r="N34" s="148"/>
    </row>
    <row r="35" spans="1:14" ht="14.85" customHeight="1" x14ac:dyDescent="0.25">
      <c r="A35" s="134"/>
      <c r="B35" s="154"/>
      <c r="C35" s="21" t="s">
        <v>329</v>
      </c>
      <c r="D35" s="97" t="s">
        <v>39</v>
      </c>
      <c r="E35" s="98">
        <v>4</v>
      </c>
      <c r="F35" s="99">
        <v>750</v>
      </c>
      <c r="G35" s="17">
        <f t="shared" si="7"/>
        <v>3000</v>
      </c>
      <c r="H35" s="15">
        <f>E35*1</f>
        <v>4</v>
      </c>
      <c r="I35" s="52">
        <f t="shared" si="8"/>
        <v>260</v>
      </c>
      <c r="J35" s="93" t="s">
        <v>30</v>
      </c>
      <c r="K35" s="94">
        <v>200</v>
      </c>
      <c r="L35" s="147"/>
      <c r="M35" s="147"/>
      <c r="N35" s="148"/>
    </row>
    <row r="36" spans="1:14" ht="14.85" customHeight="1" x14ac:dyDescent="0.25">
      <c r="A36" s="134"/>
      <c r="B36" s="73" t="s">
        <v>413</v>
      </c>
      <c r="C36" s="33" t="s">
        <v>337</v>
      </c>
      <c r="D36" s="14" t="s">
        <v>51</v>
      </c>
      <c r="E36" s="106">
        <v>0.03</v>
      </c>
      <c r="F36" s="89">
        <v>65000</v>
      </c>
      <c r="G36" s="17">
        <f t="shared" si="7"/>
        <v>1950</v>
      </c>
      <c r="H36" s="15">
        <f>E36*1</f>
        <v>0.03</v>
      </c>
      <c r="I36" s="52"/>
      <c r="J36" s="93"/>
      <c r="K36" s="94"/>
      <c r="L36" s="147"/>
      <c r="M36" s="147"/>
      <c r="N36" s="148"/>
    </row>
    <row r="37" spans="1:14" ht="14.85" customHeight="1" x14ac:dyDescent="0.25">
      <c r="A37" s="134"/>
      <c r="B37" s="73" t="s">
        <v>227</v>
      </c>
      <c r="C37" s="73" t="s">
        <v>225</v>
      </c>
      <c r="D37" s="91" t="s">
        <v>42</v>
      </c>
      <c r="E37" s="92">
        <v>0.1</v>
      </c>
      <c r="F37" s="87">
        <v>18000</v>
      </c>
      <c r="G37" s="17">
        <f t="shared" si="7"/>
        <v>1800</v>
      </c>
      <c r="H37" s="15">
        <f>E37*0.6</f>
        <v>0.06</v>
      </c>
      <c r="I37" s="52">
        <f t="shared" si="8"/>
        <v>92.000000000000014</v>
      </c>
      <c r="J37" s="93" t="s">
        <v>32</v>
      </c>
      <c r="K37" s="94">
        <v>600</v>
      </c>
      <c r="L37" s="147"/>
      <c r="M37" s="147"/>
      <c r="N37" s="148"/>
    </row>
    <row r="38" spans="1:14" ht="14.85" customHeight="1" x14ac:dyDescent="0.25">
      <c r="A38" s="134"/>
      <c r="B38" s="149" t="s">
        <v>365</v>
      </c>
      <c r="C38" s="73" t="s">
        <v>61</v>
      </c>
      <c r="D38" s="91" t="s">
        <v>23</v>
      </c>
      <c r="E38" s="92">
        <v>2E-3</v>
      </c>
      <c r="F38" s="87">
        <v>110000</v>
      </c>
      <c r="G38" s="17">
        <f t="shared" si="7"/>
        <v>220</v>
      </c>
      <c r="H38" s="15">
        <f>E38*0.5</f>
        <v>1E-3</v>
      </c>
      <c r="I38" s="52">
        <f t="shared" si="8"/>
        <v>2.96</v>
      </c>
      <c r="J38" s="93" t="s">
        <v>33</v>
      </c>
      <c r="K38" s="94">
        <v>200</v>
      </c>
      <c r="L38" s="147"/>
      <c r="M38" s="147"/>
      <c r="N38" s="148"/>
    </row>
    <row r="39" spans="1:14" ht="14.85" customHeight="1" x14ac:dyDescent="0.25">
      <c r="A39" s="134"/>
      <c r="B39" s="150"/>
      <c r="C39" s="73" t="s">
        <v>203</v>
      </c>
      <c r="D39" s="88" t="s">
        <v>204</v>
      </c>
      <c r="E39" s="85">
        <v>0.02</v>
      </c>
      <c r="F39" s="89">
        <v>30000</v>
      </c>
      <c r="G39" s="17">
        <f t="shared" si="7"/>
        <v>600</v>
      </c>
      <c r="H39" s="15">
        <f>E39*0.6</f>
        <v>1.2E-2</v>
      </c>
      <c r="I39" s="52">
        <f t="shared" si="8"/>
        <v>7.2</v>
      </c>
      <c r="J39" s="109" t="s">
        <v>362</v>
      </c>
      <c r="K39" s="110">
        <v>500</v>
      </c>
      <c r="L39" s="147"/>
      <c r="M39" s="147"/>
      <c r="N39" s="148"/>
    </row>
    <row r="40" spans="1:14" ht="14.85" customHeight="1" x14ac:dyDescent="0.25">
      <c r="A40" s="134"/>
      <c r="B40" s="35" t="s">
        <v>35</v>
      </c>
      <c r="C40" s="13" t="s">
        <v>334</v>
      </c>
      <c r="D40" s="14"/>
      <c r="E40" s="56">
        <v>1.2E-2</v>
      </c>
      <c r="F40" s="16"/>
      <c r="G40" s="17">
        <v>600</v>
      </c>
      <c r="H40" s="23"/>
      <c r="I40" s="52">
        <f t="shared" si="8"/>
        <v>107.64000000000001</v>
      </c>
      <c r="J40" s="93" t="s">
        <v>22</v>
      </c>
      <c r="K40" s="94">
        <v>1500</v>
      </c>
      <c r="L40" s="147"/>
      <c r="M40" s="147"/>
      <c r="N40" s="148"/>
    </row>
    <row r="41" spans="1:14" ht="14.85" customHeight="1" x14ac:dyDescent="0.25">
      <c r="A41" s="134"/>
      <c r="B41" s="35" t="s">
        <v>36</v>
      </c>
      <c r="C41" s="35"/>
      <c r="D41" s="32"/>
      <c r="E41" s="36"/>
      <c r="F41" s="37"/>
      <c r="G41" s="38">
        <v>600</v>
      </c>
      <c r="H41" s="23"/>
      <c r="I41" s="52" t="str">
        <f t="shared" si="8"/>
        <v/>
      </c>
      <c r="J41" s="19"/>
      <c r="K41" s="20"/>
      <c r="L41" s="147"/>
      <c r="M41" s="147"/>
      <c r="N41" s="148"/>
    </row>
    <row r="42" spans="1:14" ht="14.85" customHeight="1" x14ac:dyDescent="0.25">
      <c r="A42" s="134"/>
      <c r="B42" s="74" t="s">
        <v>37</v>
      </c>
      <c r="C42" s="75"/>
      <c r="D42" s="76"/>
      <c r="E42" s="77"/>
      <c r="F42" s="37"/>
      <c r="G42" s="78">
        <f>SUM(G33:G41)</f>
        <v>19225</v>
      </c>
      <c r="H42" s="79">
        <f>SUM(H33:H41)</f>
        <v>4.3460000000000001</v>
      </c>
      <c r="I42" s="28">
        <f>SUM(I33:I41)</f>
        <v>1041.4000000000001</v>
      </c>
      <c r="J42" s="80"/>
      <c r="K42" s="126">
        <f>SUM(K33:K41)</f>
        <v>5800</v>
      </c>
      <c r="L42" s="147"/>
      <c r="M42" s="147"/>
      <c r="N42" s="148"/>
    </row>
    <row r="43" spans="1:14" ht="14.85" customHeight="1" x14ac:dyDescent="0.25">
      <c r="A43" s="66" t="s">
        <v>6</v>
      </c>
      <c r="B43" s="67" t="s">
        <v>7</v>
      </c>
      <c r="C43" s="68"/>
      <c r="D43" s="67" t="s">
        <v>8</v>
      </c>
      <c r="E43" s="69" t="s">
        <v>9</v>
      </c>
      <c r="F43" s="70" t="s">
        <v>10</v>
      </c>
      <c r="G43" s="70" t="s">
        <v>11</v>
      </c>
      <c r="H43" s="69" t="s">
        <v>12</v>
      </c>
      <c r="I43" s="71" t="s">
        <v>13</v>
      </c>
      <c r="J43" s="70" t="s">
        <v>14</v>
      </c>
      <c r="K43" s="70" t="s">
        <v>15</v>
      </c>
      <c r="L43" s="67" t="s">
        <v>16</v>
      </c>
      <c r="M43" s="67" t="s">
        <v>17</v>
      </c>
      <c r="N43" s="72" t="s">
        <v>18</v>
      </c>
    </row>
    <row r="44" spans="1:14" ht="14.85" customHeight="1" x14ac:dyDescent="0.25">
      <c r="A44" s="134" t="s">
        <v>46</v>
      </c>
      <c r="B44" s="13" t="s">
        <v>20</v>
      </c>
      <c r="C44" s="13" t="s">
        <v>188</v>
      </c>
      <c r="D44" s="14" t="s">
        <v>21</v>
      </c>
      <c r="E44" s="15">
        <v>0.13</v>
      </c>
      <c r="F44" s="16">
        <v>18500</v>
      </c>
      <c r="G44" s="17">
        <f t="shared" ref="G44:G49" si="9">E44*F44</f>
        <v>2405</v>
      </c>
      <c r="H44" s="18">
        <f>E44*1.6</f>
        <v>0.20800000000000002</v>
      </c>
      <c r="I44" s="52">
        <f t="shared" ref="I44:I54" si="10">IF($C44="","",IF(OR($C44="trungvit",$C44="trungga",$C44="trungcut",$C44="nem"),VLOOKUP($C44,calo,3,0)*$E44,VLOOKUP($C44,calo,3,0)*$E44*1000))</f>
        <v>468</v>
      </c>
      <c r="J44" s="93" t="s">
        <v>24</v>
      </c>
      <c r="K44" s="94">
        <v>2500</v>
      </c>
      <c r="L44" s="135">
        <f>K55+G55</f>
        <v>25432.727272727265</v>
      </c>
      <c r="M44" s="135">
        <f>L44*0.1</f>
        <v>2543.2727272727266</v>
      </c>
      <c r="N44" s="136">
        <f>L44+M44</f>
        <v>27975.999999999993</v>
      </c>
    </row>
    <row r="45" spans="1:14" ht="14.85" customHeight="1" x14ac:dyDescent="0.25">
      <c r="A45" s="134"/>
      <c r="B45" s="137" t="s">
        <v>420</v>
      </c>
      <c r="C45" s="33" t="s">
        <v>61</v>
      </c>
      <c r="D45" s="97" t="s">
        <v>23</v>
      </c>
      <c r="E45" s="98">
        <v>0.06</v>
      </c>
      <c r="F45" s="99">
        <v>115000</v>
      </c>
      <c r="G45" s="17">
        <f t="shared" si="9"/>
        <v>6900</v>
      </c>
      <c r="H45" s="15">
        <f>E45*0.5</f>
        <v>0.03</v>
      </c>
      <c r="I45" s="52">
        <f t="shared" si="10"/>
        <v>88.799999999999983</v>
      </c>
      <c r="J45" s="93" t="s">
        <v>27</v>
      </c>
      <c r="K45" s="94">
        <v>300</v>
      </c>
      <c r="L45" s="135"/>
      <c r="M45" s="135"/>
      <c r="N45" s="136"/>
    </row>
    <row r="46" spans="1:14" ht="14.85" customHeight="1" x14ac:dyDescent="0.25">
      <c r="A46" s="134"/>
      <c r="B46" s="161"/>
      <c r="C46" s="33" t="s">
        <v>180</v>
      </c>
      <c r="D46" s="97" t="s">
        <v>25</v>
      </c>
      <c r="E46" s="98">
        <v>0.05</v>
      </c>
      <c r="F46" s="99">
        <v>18000</v>
      </c>
      <c r="G46" s="17">
        <f t="shared" si="9"/>
        <v>900</v>
      </c>
      <c r="H46" s="15">
        <f>E46*0.5</f>
        <v>2.5000000000000001E-2</v>
      </c>
      <c r="I46" s="52">
        <f t="shared" si="10"/>
        <v>135.5</v>
      </c>
      <c r="J46" s="93" t="s">
        <v>30</v>
      </c>
      <c r="K46" s="94">
        <v>200</v>
      </c>
      <c r="L46" s="135"/>
      <c r="M46" s="135"/>
      <c r="N46" s="136"/>
    </row>
    <row r="47" spans="1:14" ht="14.85" customHeight="1" x14ac:dyDescent="0.25">
      <c r="A47" s="134"/>
      <c r="B47" s="138"/>
      <c r="C47" s="54" t="s">
        <v>230</v>
      </c>
      <c r="D47" s="84" t="s">
        <v>26</v>
      </c>
      <c r="E47" s="86">
        <v>0.01</v>
      </c>
      <c r="F47" s="87">
        <v>30000</v>
      </c>
      <c r="G47" s="17">
        <f t="shared" si="9"/>
        <v>300</v>
      </c>
      <c r="H47" s="15">
        <f>E47*1</f>
        <v>0.01</v>
      </c>
      <c r="I47" s="52">
        <f t="shared" si="10"/>
        <v>1.9</v>
      </c>
      <c r="J47" s="93" t="s">
        <v>32</v>
      </c>
      <c r="K47" s="94">
        <v>600</v>
      </c>
      <c r="L47" s="135"/>
      <c r="M47" s="135"/>
      <c r="N47" s="136"/>
    </row>
    <row r="48" spans="1:14" ht="14.85" customHeight="1" x14ac:dyDescent="0.25">
      <c r="A48" s="134"/>
      <c r="B48" s="73" t="s">
        <v>409</v>
      </c>
      <c r="C48" s="21" t="s">
        <v>104</v>
      </c>
      <c r="D48" s="84" t="s">
        <v>412</v>
      </c>
      <c r="E48" s="86">
        <v>4.9524793388429682E-2</v>
      </c>
      <c r="F48" s="87">
        <v>110000</v>
      </c>
      <c r="G48" s="17">
        <f t="shared" ref="G48" si="11">E48*F48</f>
        <v>5447.7272727272648</v>
      </c>
      <c r="H48" s="15">
        <f>E48*1</f>
        <v>4.9524793388429682E-2</v>
      </c>
      <c r="I48" s="52">
        <f t="shared" si="10"/>
        <v>109.9450413223139</v>
      </c>
      <c r="J48" s="93"/>
      <c r="K48" s="94"/>
      <c r="L48" s="135"/>
      <c r="M48" s="135"/>
      <c r="N48" s="136"/>
    </row>
    <row r="49" spans="1:15" ht="14.85" customHeight="1" x14ac:dyDescent="0.25">
      <c r="A49" s="134"/>
      <c r="B49" s="107" t="s">
        <v>356</v>
      </c>
      <c r="C49" s="21" t="s">
        <v>158</v>
      </c>
      <c r="D49" s="91" t="s">
        <v>159</v>
      </c>
      <c r="E49" s="92">
        <v>0.1</v>
      </c>
      <c r="F49" s="87">
        <v>18000</v>
      </c>
      <c r="G49" s="17">
        <f t="shared" si="9"/>
        <v>1800</v>
      </c>
      <c r="H49" s="15">
        <f>E49*0.6</f>
        <v>0.06</v>
      </c>
      <c r="I49" s="52">
        <f t="shared" si="10"/>
        <v>22.000000000000004</v>
      </c>
      <c r="J49" s="93" t="s">
        <v>33</v>
      </c>
      <c r="K49" s="94">
        <v>200</v>
      </c>
      <c r="L49" s="135"/>
      <c r="M49" s="135"/>
      <c r="N49" s="136"/>
    </row>
    <row r="50" spans="1:15" ht="14.85" customHeight="1" x14ac:dyDescent="0.25">
      <c r="A50" s="134"/>
      <c r="B50" s="139" t="s">
        <v>31</v>
      </c>
      <c r="C50" s="21" t="s">
        <v>61</v>
      </c>
      <c r="D50" s="100" t="s">
        <v>23</v>
      </c>
      <c r="E50" s="101">
        <v>2E-3</v>
      </c>
      <c r="F50" s="102">
        <v>115000</v>
      </c>
      <c r="G50" s="17">
        <f t="shared" ref="G50:G52" si="12">F50*E50</f>
        <v>230</v>
      </c>
      <c r="H50" s="15">
        <f>E50*0.5</f>
        <v>1E-3</v>
      </c>
      <c r="I50" s="52">
        <f t="shared" si="10"/>
        <v>2.96</v>
      </c>
      <c r="J50" s="109" t="s">
        <v>362</v>
      </c>
      <c r="K50" s="110">
        <v>500</v>
      </c>
      <c r="L50" s="135"/>
      <c r="M50" s="135"/>
      <c r="N50" s="136"/>
    </row>
    <row r="51" spans="1:15" ht="14.85" customHeight="1" x14ac:dyDescent="0.25">
      <c r="A51" s="134"/>
      <c r="B51" s="140"/>
      <c r="C51" s="54" t="s">
        <v>230</v>
      </c>
      <c r="D51" s="100" t="s">
        <v>26</v>
      </c>
      <c r="E51" s="101">
        <v>0.01</v>
      </c>
      <c r="F51" s="102">
        <v>30000</v>
      </c>
      <c r="G51" s="17">
        <f t="shared" si="12"/>
        <v>300</v>
      </c>
      <c r="H51" s="15">
        <f>E51*0.5</f>
        <v>5.0000000000000001E-3</v>
      </c>
      <c r="I51" s="52">
        <f t="shared" si="10"/>
        <v>1.9</v>
      </c>
      <c r="J51" s="109"/>
      <c r="K51" s="110"/>
      <c r="L51" s="135"/>
      <c r="M51" s="135"/>
      <c r="N51" s="136"/>
    </row>
    <row r="52" spans="1:15" ht="14.85" customHeight="1" x14ac:dyDescent="0.25">
      <c r="A52" s="134"/>
      <c r="B52" s="141"/>
      <c r="C52" s="21" t="s">
        <v>344</v>
      </c>
      <c r="D52" s="103" t="s">
        <v>34</v>
      </c>
      <c r="E52" s="104">
        <v>5.0000000000000001E-3</v>
      </c>
      <c r="F52" s="105">
        <v>30000</v>
      </c>
      <c r="G52" s="17">
        <f t="shared" si="12"/>
        <v>150</v>
      </c>
      <c r="H52" s="15">
        <f>E52*0.6</f>
        <v>3.0000000000000001E-3</v>
      </c>
      <c r="I52" s="52">
        <f t="shared" si="10"/>
        <v>1.35</v>
      </c>
      <c r="J52" s="93" t="s">
        <v>22</v>
      </c>
      <c r="K52" s="94">
        <v>1500</v>
      </c>
      <c r="L52" s="135"/>
      <c r="M52" s="135"/>
      <c r="N52" s="136"/>
    </row>
    <row r="53" spans="1:15" ht="14.85" customHeight="1" x14ac:dyDescent="0.25">
      <c r="A53" s="134"/>
      <c r="B53" s="13" t="s">
        <v>35</v>
      </c>
      <c r="C53" s="13" t="s">
        <v>334</v>
      </c>
      <c r="D53" s="14"/>
      <c r="E53" s="56">
        <v>1.2E-2</v>
      </c>
      <c r="F53" s="16"/>
      <c r="G53" s="17">
        <v>600</v>
      </c>
      <c r="H53" s="15"/>
      <c r="I53" s="52">
        <f t="shared" si="10"/>
        <v>107.64000000000001</v>
      </c>
      <c r="J53" s="109"/>
      <c r="K53" s="109"/>
      <c r="L53" s="135"/>
      <c r="M53" s="135"/>
      <c r="N53" s="136"/>
    </row>
    <row r="54" spans="1:15" ht="14.85" customHeight="1" x14ac:dyDescent="0.25">
      <c r="A54" s="134"/>
      <c r="B54" s="13" t="s">
        <v>36</v>
      </c>
      <c r="C54" s="13"/>
      <c r="D54" s="14"/>
      <c r="E54" s="23"/>
      <c r="F54" s="16"/>
      <c r="G54" s="17">
        <v>600</v>
      </c>
      <c r="H54" s="15"/>
      <c r="I54" s="52" t="str">
        <f t="shared" si="10"/>
        <v/>
      </c>
      <c r="J54" s="109"/>
      <c r="K54" s="109"/>
      <c r="L54" s="135"/>
      <c r="M54" s="135"/>
      <c r="N54" s="136"/>
    </row>
    <row r="55" spans="1:15" ht="14.85" customHeight="1" x14ac:dyDescent="0.25">
      <c r="A55" s="134"/>
      <c r="B55" s="64" t="s">
        <v>37</v>
      </c>
      <c r="C55" s="65"/>
      <c r="D55" s="24"/>
      <c r="E55" s="23"/>
      <c r="F55" s="25"/>
      <c r="G55" s="26">
        <f>SUM(G44:G54)</f>
        <v>19632.727272727265</v>
      </c>
      <c r="H55" s="23">
        <f>SUM(H44:H54)</f>
        <v>0.39152479338842971</v>
      </c>
      <c r="I55" s="28">
        <f>SUM(I44:I54)</f>
        <v>939.9950413223138</v>
      </c>
      <c r="J55" s="29"/>
      <c r="K55" s="125">
        <f>SUM(K44:K52)</f>
        <v>5800</v>
      </c>
      <c r="L55" s="135"/>
      <c r="M55" s="135"/>
      <c r="N55" s="136"/>
    </row>
    <row r="56" spans="1:15" s="12" customFormat="1" ht="14.85" customHeight="1" x14ac:dyDescent="0.2">
      <c r="A56" s="66" t="s">
        <v>6</v>
      </c>
      <c r="B56" s="67" t="s">
        <v>7</v>
      </c>
      <c r="C56" s="68"/>
      <c r="D56" s="67" t="s">
        <v>8</v>
      </c>
      <c r="E56" s="69" t="s">
        <v>9</v>
      </c>
      <c r="F56" s="70" t="s">
        <v>10</v>
      </c>
      <c r="G56" s="70" t="s">
        <v>11</v>
      </c>
      <c r="H56" s="69" t="s">
        <v>12</v>
      </c>
      <c r="I56" s="71" t="s">
        <v>13</v>
      </c>
      <c r="J56" s="70" t="s">
        <v>14</v>
      </c>
      <c r="K56" s="70" t="s">
        <v>15</v>
      </c>
      <c r="L56" s="67" t="s">
        <v>16</v>
      </c>
      <c r="M56" s="67" t="s">
        <v>17</v>
      </c>
      <c r="N56" s="72" t="s">
        <v>18</v>
      </c>
    </row>
    <row r="57" spans="1:15" ht="14.85" customHeight="1" x14ac:dyDescent="0.25">
      <c r="A57" s="134" t="s">
        <v>50</v>
      </c>
      <c r="B57" s="13" t="s">
        <v>20</v>
      </c>
      <c r="C57" s="13" t="s">
        <v>188</v>
      </c>
      <c r="D57" s="14" t="s">
        <v>21</v>
      </c>
      <c r="E57" s="15">
        <v>0.13</v>
      </c>
      <c r="F57" s="16">
        <v>18500</v>
      </c>
      <c r="G57" s="17">
        <f t="shared" ref="G57:G62" si="13">E57*F57</f>
        <v>2405</v>
      </c>
      <c r="H57" s="18">
        <f>E57*1.6</f>
        <v>0.20800000000000002</v>
      </c>
      <c r="I57" s="52">
        <f t="shared" ref="I57:I64" si="14">IF($C57="","",IF(OR($C57="trungvit",$C57="trungga",$C57="trungcut",$C57="nem"),VLOOKUP($C57,calo,3,0)*$E57,VLOOKUP($C57,calo,3,0)*$E57*1000))</f>
        <v>468</v>
      </c>
      <c r="J57" s="93" t="s">
        <v>24</v>
      </c>
      <c r="K57" s="94">
        <v>2500</v>
      </c>
      <c r="L57" s="135">
        <f>K65+G65</f>
        <v>25880</v>
      </c>
      <c r="M57" s="135">
        <f>L57*0.1</f>
        <v>2588</v>
      </c>
      <c r="N57" s="136">
        <f>M57+L57</f>
        <v>28468</v>
      </c>
    </row>
    <row r="58" spans="1:15" ht="14.85" customHeight="1" x14ac:dyDescent="0.25">
      <c r="A58" s="134"/>
      <c r="B58" s="153" t="s">
        <v>421</v>
      </c>
      <c r="C58" s="21" t="s">
        <v>306</v>
      </c>
      <c r="D58" s="97" t="s">
        <v>422</v>
      </c>
      <c r="E58" s="98">
        <v>0.10092857142857142</v>
      </c>
      <c r="F58" s="99">
        <v>70000</v>
      </c>
      <c r="G58" s="17">
        <f t="shared" si="13"/>
        <v>7065</v>
      </c>
      <c r="H58" s="15">
        <f>E58*0.5</f>
        <v>5.0464285714285712E-2</v>
      </c>
      <c r="I58" s="52">
        <f t="shared" si="14"/>
        <v>128.17928571428573</v>
      </c>
      <c r="J58" s="93" t="s">
        <v>27</v>
      </c>
      <c r="K58" s="94">
        <v>300</v>
      </c>
      <c r="L58" s="135"/>
      <c r="M58" s="135"/>
      <c r="N58" s="136"/>
      <c r="O58" s="34"/>
    </row>
    <row r="59" spans="1:15" ht="14.85" customHeight="1" x14ac:dyDescent="0.25">
      <c r="A59" s="134"/>
      <c r="B59" s="154"/>
      <c r="C59" s="21"/>
      <c r="D59" s="97" t="s">
        <v>395</v>
      </c>
      <c r="E59" s="98"/>
      <c r="F59" s="99"/>
      <c r="G59" s="17">
        <v>500</v>
      </c>
      <c r="H59" s="15">
        <f t="shared" ref="H59:H62" si="15">E59*0.5</f>
        <v>0</v>
      </c>
      <c r="I59" s="52" t="str">
        <f t="shared" si="14"/>
        <v/>
      </c>
      <c r="J59" s="93" t="s">
        <v>30</v>
      </c>
      <c r="K59" s="94">
        <v>200</v>
      </c>
      <c r="L59" s="135"/>
      <c r="M59" s="135"/>
      <c r="N59" s="136"/>
      <c r="O59" s="34"/>
    </row>
    <row r="60" spans="1:15" ht="14.85" customHeight="1" x14ac:dyDescent="0.25">
      <c r="A60" s="134"/>
      <c r="B60" s="73" t="s">
        <v>379</v>
      </c>
      <c r="C60" s="21" t="s">
        <v>61</v>
      </c>
      <c r="D60" s="84" t="s">
        <v>23</v>
      </c>
      <c r="E60" s="86">
        <v>0.06</v>
      </c>
      <c r="F60" s="87">
        <v>115000</v>
      </c>
      <c r="G60" s="17">
        <f t="shared" si="13"/>
        <v>6900</v>
      </c>
      <c r="H60" s="15">
        <f t="shared" si="15"/>
        <v>0.03</v>
      </c>
      <c r="I60" s="52">
        <f t="shared" si="14"/>
        <v>88.799999999999983</v>
      </c>
      <c r="J60" s="93" t="s">
        <v>32</v>
      </c>
      <c r="K60" s="94">
        <v>600</v>
      </c>
      <c r="L60" s="135"/>
      <c r="M60" s="135"/>
      <c r="N60" s="136"/>
      <c r="O60" s="34"/>
    </row>
    <row r="61" spans="1:15" ht="14.85" customHeight="1" x14ac:dyDescent="0.25">
      <c r="A61" s="134"/>
      <c r="B61" s="107" t="s">
        <v>28</v>
      </c>
      <c r="C61" s="21" t="s">
        <v>262</v>
      </c>
      <c r="D61" s="91" t="s">
        <v>29</v>
      </c>
      <c r="E61" s="92">
        <v>0.1</v>
      </c>
      <c r="F61" s="87">
        <v>18000</v>
      </c>
      <c r="G61" s="17">
        <f t="shared" si="13"/>
        <v>1800</v>
      </c>
      <c r="H61" s="15">
        <f t="shared" si="15"/>
        <v>0.05</v>
      </c>
      <c r="I61" s="52">
        <f t="shared" si="14"/>
        <v>23.000000000000004</v>
      </c>
      <c r="J61" s="93" t="s">
        <v>33</v>
      </c>
      <c r="K61" s="94">
        <v>200</v>
      </c>
      <c r="L61" s="135"/>
      <c r="M61" s="135"/>
      <c r="N61" s="136"/>
      <c r="O61" s="34">
        <f>28000*5</f>
        <v>140000</v>
      </c>
    </row>
    <row r="62" spans="1:15" ht="14.85" customHeight="1" x14ac:dyDescent="0.25">
      <c r="A62" s="134"/>
      <c r="B62" s="107" t="s">
        <v>360</v>
      </c>
      <c r="C62" s="21" t="s">
        <v>344</v>
      </c>
      <c r="D62" s="88" t="s">
        <v>34</v>
      </c>
      <c r="E62" s="85">
        <v>7.0000000000000001E-3</v>
      </c>
      <c r="F62" s="89">
        <v>30000</v>
      </c>
      <c r="G62" s="17">
        <f t="shared" si="13"/>
        <v>210</v>
      </c>
      <c r="H62" s="15">
        <f t="shared" si="15"/>
        <v>3.5000000000000001E-3</v>
      </c>
      <c r="I62" s="52">
        <f t="shared" si="14"/>
        <v>1.8900000000000001</v>
      </c>
      <c r="J62" s="109" t="s">
        <v>362</v>
      </c>
      <c r="K62" s="110">
        <v>500</v>
      </c>
      <c r="L62" s="135"/>
      <c r="M62" s="135"/>
      <c r="N62" s="136"/>
      <c r="O62" s="34"/>
    </row>
    <row r="63" spans="1:15" ht="14.85" customHeight="1" x14ac:dyDescent="0.25">
      <c r="A63" s="134"/>
      <c r="B63" s="13" t="s">
        <v>35</v>
      </c>
      <c r="C63" s="13" t="s">
        <v>334</v>
      </c>
      <c r="D63" s="14"/>
      <c r="E63" s="56">
        <v>1.2E-2</v>
      </c>
      <c r="F63" s="16"/>
      <c r="G63" s="17">
        <v>600</v>
      </c>
      <c r="H63" s="15"/>
      <c r="I63" s="52">
        <f t="shared" si="14"/>
        <v>107.64000000000001</v>
      </c>
      <c r="J63" s="93" t="s">
        <v>22</v>
      </c>
      <c r="K63" s="94">
        <v>1500</v>
      </c>
      <c r="L63" s="135"/>
      <c r="M63" s="135"/>
      <c r="N63" s="136"/>
      <c r="O63" s="4">
        <f>O61/1.1</f>
        <v>127272.72727272726</v>
      </c>
    </row>
    <row r="64" spans="1:15" ht="14.85" customHeight="1" x14ac:dyDescent="0.25">
      <c r="A64" s="134"/>
      <c r="B64" s="13" t="s">
        <v>36</v>
      </c>
      <c r="C64" s="13"/>
      <c r="D64" s="14"/>
      <c r="E64" s="39"/>
      <c r="F64" s="16"/>
      <c r="G64" s="17">
        <v>600</v>
      </c>
      <c r="H64" s="15"/>
      <c r="I64" s="52" t="str">
        <f t="shared" si="14"/>
        <v/>
      </c>
      <c r="J64" s="109"/>
      <c r="K64" s="109"/>
      <c r="L64" s="135"/>
      <c r="M64" s="135"/>
      <c r="N64" s="136"/>
      <c r="O64" s="34"/>
    </row>
    <row r="65" spans="1:15" ht="14.85" customHeight="1" x14ac:dyDescent="0.25">
      <c r="A65" s="134"/>
      <c r="B65" s="64" t="s">
        <v>37</v>
      </c>
      <c r="C65" s="65"/>
      <c r="D65" s="24"/>
      <c r="E65" s="23"/>
      <c r="F65" s="25"/>
      <c r="G65" s="26">
        <f>SUM(G57:G64)</f>
        <v>20080</v>
      </c>
      <c r="H65" s="23">
        <f>SUM(H57:H64)</f>
        <v>0.34196428571428572</v>
      </c>
      <c r="I65" s="28">
        <f>SUM(I57:I64)</f>
        <v>817.50928571428562</v>
      </c>
      <c r="J65" s="29"/>
      <c r="K65" s="125">
        <f>SUM(K57:K63)</f>
        <v>5800</v>
      </c>
      <c r="L65" s="135"/>
      <c r="M65" s="135"/>
      <c r="N65" s="136"/>
    </row>
    <row r="66" spans="1:15" ht="14.85" customHeight="1" thickBot="1" x14ac:dyDescent="0.3">
      <c r="A66" s="151" t="s">
        <v>52</v>
      </c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82">
        <f>L57+L44+L33+L23+L10</f>
        <v>127272.72727272726</v>
      </c>
      <c r="M66" s="82">
        <f>M57+M44+M33+M23+M10</f>
        <v>12727.272727272726</v>
      </c>
      <c r="N66" s="83">
        <f>M66+L66</f>
        <v>140000</v>
      </c>
      <c r="O66" s="34">
        <f>O63-L66</f>
        <v>0</v>
      </c>
    </row>
    <row r="67" spans="1:15" x14ac:dyDescent="0.25">
      <c r="L67" s="34"/>
      <c r="M67" s="34"/>
      <c r="N67" s="34"/>
      <c r="O67" s="34"/>
    </row>
    <row r="68" spans="1:15" x14ac:dyDescent="0.25">
      <c r="L68" s="41"/>
      <c r="M68" s="34"/>
      <c r="N68" s="34"/>
      <c r="O68" s="34">
        <f>O66/F58</f>
        <v>0</v>
      </c>
    </row>
    <row r="69" spans="1:15" x14ac:dyDescent="0.25">
      <c r="L69" s="34"/>
      <c r="O69" s="34"/>
    </row>
    <row r="70" spans="1:15" x14ac:dyDescent="0.25">
      <c r="L70" s="34"/>
      <c r="O70" s="34"/>
    </row>
    <row r="71" spans="1:15" x14ac:dyDescent="0.25">
      <c r="L71" s="34"/>
    </row>
  </sheetData>
  <autoFilter ref="A10:P66"/>
  <mergeCells count="38">
    <mergeCell ref="A66:K66"/>
    <mergeCell ref="B27:B28"/>
    <mergeCell ref="B34:B35"/>
    <mergeCell ref="B45:B47"/>
    <mergeCell ref="B50:B52"/>
    <mergeCell ref="A57:A65"/>
    <mergeCell ref="L57:L65"/>
    <mergeCell ref="M57:M65"/>
    <mergeCell ref="N57:N65"/>
    <mergeCell ref="B58:B59"/>
    <mergeCell ref="A33:A42"/>
    <mergeCell ref="L33:L42"/>
    <mergeCell ref="M33:M42"/>
    <mergeCell ref="N33:N42"/>
    <mergeCell ref="B38:B39"/>
    <mergeCell ref="A44:A55"/>
    <mergeCell ref="L44:L55"/>
    <mergeCell ref="M44:M55"/>
    <mergeCell ref="N44:N55"/>
    <mergeCell ref="A23:A31"/>
    <mergeCell ref="L23:L31"/>
    <mergeCell ref="M23:M31"/>
    <mergeCell ref="N23:N31"/>
    <mergeCell ref="D8:N8"/>
    <mergeCell ref="A10:A21"/>
    <mergeCell ref="L10:L21"/>
    <mergeCell ref="M10:M21"/>
    <mergeCell ref="N10:N21"/>
    <mergeCell ref="B11:B12"/>
    <mergeCell ref="B13:B14"/>
    <mergeCell ref="B15:B16"/>
    <mergeCell ref="B17:B18"/>
    <mergeCell ref="D1:L1"/>
    <mergeCell ref="D2:L2"/>
    <mergeCell ref="D3:L3"/>
    <mergeCell ref="D4:L4"/>
    <mergeCell ref="D5:M5"/>
    <mergeCell ref="D7:L7"/>
  </mergeCells>
  <printOptions horizontalCentered="1"/>
  <pageMargins left="0" right="0" top="0" bottom="0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calo</vt:lpstr>
      <vt:lpstr>tuan 1</vt:lpstr>
      <vt:lpstr>tuan 2</vt:lpstr>
      <vt:lpstr>tuan 3</vt:lpstr>
      <vt:lpstr>tuan 4</vt:lpstr>
      <vt:lpstr>calo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2018-10-20T06:03:20Z</cp:lastPrinted>
  <dcterms:created xsi:type="dcterms:W3CDTF">2018-09-16T10:17:52Z</dcterms:created>
  <dcterms:modified xsi:type="dcterms:W3CDTF">2018-10-20T06:03:36Z</dcterms:modified>
</cp:coreProperties>
</file>